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 updateLinks="never"/>
  <xr:revisionPtr revIDLastSave="0" documentId="13_ncr:1_{AD6164F4-41F4-455C-BEFB-045342199517}" xr6:coauthVersionLast="36" xr6:coauthVersionMax="36" xr10:uidLastSave="{00000000-0000-0000-0000-000000000000}"/>
  <bookViews>
    <workbookView xWindow="0" yWindow="0" windowWidth="19200" windowHeight="11610" tabRatio="853" xr2:uid="{00000000-000D-0000-FFFF-FFFF00000000}"/>
  </bookViews>
  <sheets>
    <sheet name="エポス" sheetId="17" r:id="rId1"/>
    <sheet name="オリコフォレントインシュア" sheetId="15" r:id="rId2"/>
    <sheet name="ジェイリース" sheetId="25" r:id="rId3"/>
    <sheet name="Sheet1" sheetId="21" r:id="rId4"/>
    <sheet name="法人" sheetId="14" r:id="rId5"/>
    <sheet name="法人エポス" sheetId="19" r:id="rId6"/>
  </sheets>
  <externalReferences>
    <externalReference r:id="rId7"/>
  </externalReferences>
  <definedNames>
    <definedName name="_xlnm.Print_Area" localSheetId="0">エポス!$B$2:$J$35</definedName>
    <definedName name="_xlnm.Print_Area" localSheetId="1">オリコフォレントインシュア!$B$2:$J$35</definedName>
    <definedName name="_xlnm.Print_Area" localSheetId="2">ジェイリース!$B$2:$J$35</definedName>
    <definedName name="_xlnm.Print_Area" localSheetId="4">法人!$B$2:$J$35</definedName>
    <definedName name="_xlnm.Print_Area" localSheetId="5">法人エポス!$B$2:$J$35</definedName>
    <definedName name="担当者">[1]リスト!$A$1:$A$5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7" l="1"/>
  <c r="I13" i="25"/>
  <c r="I13" i="15"/>
  <c r="F29" i="25"/>
  <c r="F29" i="17"/>
  <c r="L13" i="17" l="1"/>
  <c r="L13" i="15"/>
  <c r="L13" i="25"/>
  <c r="L13" i="14"/>
  <c r="L13" i="19"/>
  <c r="J19" i="15"/>
  <c r="J19" i="25"/>
  <c r="J19" i="14"/>
  <c r="J19" i="19"/>
  <c r="J19" i="17"/>
  <c r="J18" i="15"/>
  <c r="J18" i="25"/>
  <c r="J18" i="14"/>
  <c r="J18" i="19"/>
  <c r="J18" i="17"/>
  <c r="J13" i="15"/>
  <c r="J13" i="25"/>
  <c r="J13" i="14"/>
  <c r="J13" i="19"/>
  <c r="J13" i="17"/>
  <c r="I13" i="19"/>
  <c r="G9" i="17"/>
  <c r="J17" i="25" l="1"/>
  <c r="J16" i="25"/>
  <c r="G9" i="25"/>
  <c r="D24" i="25" s="1"/>
  <c r="J30" i="25" l="1"/>
  <c r="D25" i="25"/>
  <c r="D16" i="25"/>
  <c r="D26" i="25"/>
  <c r="D17" i="25"/>
  <c r="D27" i="25"/>
  <c r="D28" i="25"/>
  <c r="D18" i="25"/>
  <c r="D29" i="25"/>
  <c r="D19" i="25"/>
  <c r="D22" i="25"/>
  <c r="D20" i="25"/>
  <c r="D23" i="25"/>
  <c r="D21" i="25"/>
  <c r="D30" i="25" l="1"/>
  <c r="J34" i="25" s="1"/>
  <c r="J17" i="17" l="1"/>
  <c r="J16" i="17" l="1"/>
  <c r="G9" i="15" l="1"/>
  <c r="G9" i="19" l="1"/>
  <c r="G9" i="14"/>
  <c r="D17" i="17" l="1"/>
  <c r="D19" i="17"/>
  <c r="D16" i="17"/>
  <c r="D29" i="19"/>
  <c r="D28" i="19"/>
  <c r="D27" i="19"/>
  <c r="D26" i="19"/>
  <c r="D25" i="19"/>
  <c r="D24" i="19"/>
  <c r="D23" i="19"/>
  <c r="D22" i="19"/>
  <c r="D21" i="19"/>
  <c r="D20" i="19"/>
  <c r="D19" i="19"/>
  <c r="D18" i="19"/>
  <c r="J17" i="19"/>
  <c r="J30" i="19" s="1"/>
  <c r="D17" i="19"/>
  <c r="D16" i="19"/>
  <c r="F29" i="19"/>
  <c r="D30" i="19" l="1"/>
  <c r="J34" i="19" s="1"/>
  <c r="J17" i="14"/>
  <c r="D29" i="17" l="1"/>
  <c r="D28" i="17"/>
  <c r="D27" i="17"/>
  <c r="D26" i="17"/>
  <c r="D25" i="17"/>
  <c r="D24" i="17"/>
  <c r="D23" i="17"/>
  <c r="D22" i="17"/>
  <c r="D21" i="17"/>
  <c r="D20" i="17"/>
  <c r="D18" i="17"/>
  <c r="J30" i="17"/>
  <c r="D30" i="17" l="1"/>
  <c r="J34" i="17" s="1"/>
  <c r="D16" i="15" l="1"/>
  <c r="D29" i="15" l="1"/>
  <c r="D28" i="15"/>
  <c r="D27" i="15"/>
  <c r="D26" i="15"/>
  <c r="D25" i="15"/>
  <c r="D24" i="15"/>
  <c r="D23" i="15"/>
  <c r="D22" i="15"/>
  <c r="D21" i="15"/>
  <c r="D20" i="15"/>
  <c r="D19" i="15"/>
  <c r="D18" i="15"/>
  <c r="D17" i="15"/>
  <c r="J17" i="15" l="1"/>
  <c r="D29" i="14" l="1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J30" i="15" l="1"/>
  <c r="D30" i="15" l="1"/>
  <c r="J34" i="15" s="1"/>
  <c r="D30" i="14" l="1"/>
  <c r="J30" i="14"/>
  <c r="J34" i="14" l="1"/>
</calcChain>
</file>

<file path=xl/sharedStrings.xml><?xml version="1.0" encoding="utf-8"?>
<sst xmlns="http://schemas.openxmlformats.org/spreadsheetml/2006/main" count="277" uniqueCount="50">
  <si>
    <t>入居月日数</t>
    <rPh sb="0" eb="2">
      <t>ニュウキョ</t>
    </rPh>
    <rPh sb="2" eb="3">
      <t>ツキ</t>
    </rPh>
    <rPh sb="3" eb="5">
      <t>ニッスウ</t>
    </rPh>
    <phoneticPr fontId="2"/>
  </si>
  <si>
    <t>物件名</t>
    <rPh sb="0" eb="2">
      <t>ブッケン</t>
    </rPh>
    <rPh sb="2" eb="3">
      <t>ナ</t>
    </rPh>
    <phoneticPr fontId="3"/>
  </si>
  <si>
    <t>あくまでも仮計算となります。ご了承下さい。</t>
    <rPh sb="5" eb="6">
      <t>カリ</t>
    </rPh>
    <rPh sb="6" eb="8">
      <t>ケイサン</t>
    </rPh>
    <rPh sb="15" eb="17">
      <t>リョウショウ</t>
    </rPh>
    <rPh sb="17" eb="18">
      <t>クダ</t>
    </rPh>
    <phoneticPr fontId="3"/>
  </si>
  <si>
    <t>家賃</t>
    <rPh sb="0" eb="2">
      <t>ヤチン</t>
    </rPh>
    <phoneticPr fontId="3"/>
  </si>
  <si>
    <t>共益費</t>
    <rPh sb="0" eb="3">
      <t>キョウエキヒ</t>
    </rPh>
    <phoneticPr fontId="3"/>
  </si>
  <si>
    <t>駐車場(税込)</t>
    <rPh sb="0" eb="2">
      <t>チュウシャ</t>
    </rPh>
    <rPh sb="2" eb="3">
      <t>ジョウ</t>
    </rPh>
    <phoneticPr fontId="3"/>
  </si>
  <si>
    <t>ネット利用料（税込）</t>
    <rPh sb="3" eb="6">
      <t>リヨウリョウ</t>
    </rPh>
    <rPh sb="7" eb="9">
      <t>ゼイコミ</t>
    </rPh>
    <phoneticPr fontId="3"/>
  </si>
  <si>
    <t>BLCサポート</t>
    <phoneticPr fontId="3"/>
  </si>
  <si>
    <t>月額手数料</t>
    <rPh sb="0" eb="2">
      <t>ゲツガク</t>
    </rPh>
    <rPh sb="2" eb="5">
      <t>テスウリョウ</t>
    </rPh>
    <phoneticPr fontId="3"/>
  </si>
  <si>
    <t>月額賃料(税込)</t>
    <rPh sb="0" eb="1">
      <t>ツキ</t>
    </rPh>
    <rPh sb="1" eb="2">
      <t>ガク</t>
    </rPh>
    <rPh sb="2" eb="4">
      <t>チンリョウ</t>
    </rPh>
    <rPh sb="5" eb="7">
      <t>ゼイコミ</t>
    </rPh>
    <phoneticPr fontId="3"/>
  </si>
  <si>
    <t>駐車場①</t>
    <rPh sb="0" eb="3">
      <t>チュウシャジョウ</t>
    </rPh>
    <phoneticPr fontId="3"/>
  </si>
  <si>
    <t>駐車場②</t>
    <rPh sb="0" eb="3">
      <t>チュウシャジョウ</t>
    </rPh>
    <phoneticPr fontId="3"/>
  </si>
  <si>
    <t>礼金</t>
    <rPh sb="0" eb="2">
      <t>レイキン</t>
    </rPh>
    <phoneticPr fontId="3"/>
  </si>
  <si>
    <t>敷金</t>
    <rPh sb="0" eb="2">
      <t>シキキン</t>
    </rPh>
    <phoneticPr fontId="3"/>
  </si>
  <si>
    <t>仲介手数料（税込）</t>
    <rPh sb="0" eb="2">
      <t>チュウカイ</t>
    </rPh>
    <rPh sb="2" eb="5">
      <t>テスウリョウ</t>
    </rPh>
    <rPh sb="6" eb="8">
      <t>ゼイコミ</t>
    </rPh>
    <phoneticPr fontId="3"/>
  </si>
  <si>
    <t>小計</t>
    <rPh sb="0" eb="2">
      <t>ショウケイ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</si>
  <si>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</si>
  <si>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</si>
  <si>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概算計算書</t>
    <rPh sb="0" eb="2">
      <t>ガイサン</t>
    </rPh>
    <rPh sb="2" eb="5">
      <t>ケイサンショ</t>
    </rPh>
    <phoneticPr fontId="2"/>
  </si>
  <si>
    <t>協力費（月払い分）</t>
    <rPh sb="0" eb="3">
      <t>キョウリョクヒ</t>
    </rPh>
    <rPh sb="4" eb="6">
      <t>ツキバラ</t>
    </rPh>
    <rPh sb="7" eb="8">
      <t>ブン</t>
    </rPh>
    <phoneticPr fontId="3"/>
  </si>
  <si>
    <t>協力費
（月払い分）</t>
    <rPh sb="0" eb="3">
      <t>キョウリョクヒ</t>
    </rPh>
    <rPh sb="5" eb="7">
      <t>ツキバラ</t>
    </rPh>
    <rPh sb="8" eb="9">
      <t>ブン</t>
    </rPh>
    <phoneticPr fontId="3"/>
  </si>
  <si>
    <t>入居月日割り分</t>
  </si>
  <si>
    <t>入居月日割り分</t>
    <rPh sb="0" eb="2">
      <t>ニュウキョ</t>
    </rPh>
    <rPh sb="2" eb="3">
      <t>ヅキ</t>
    </rPh>
    <rPh sb="3" eb="5">
      <t>ヒワ</t>
    </rPh>
    <rPh sb="6" eb="7">
      <t>ブン</t>
    </rPh>
    <phoneticPr fontId="3"/>
  </si>
  <si>
    <t>入居翌月分</t>
    <rPh sb="0" eb="2">
      <t>ニュウキョ</t>
    </rPh>
    <rPh sb="2" eb="3">
      <t>ヨク</t>
    </rPh>
    <rPh sb="3" eb="5">
      <t>ガツブン</t>
    </rPh>
    <phoneticPr fontId="3"/>
  </si>
  <si>
    <t>入居月分</t>
    <phoneticPr fontId="2"/>
  </si>
  <si>
    <t>西暦　　　　　　　年　　　月　　　日</t>
    <rPh sb="0" eb="2">
      <t>セイレキ</t>
    </rPh>
    <rPh sb="9" eb="10">
      <t>ネン</t>
    </rPh>
    <rPh sb="13" eb="14">
      <t>ツキ</t>
    </rPh>
    <rPh sb="17" eb="18">
      <t>ヒ</t>
    </rPh>
    <phoneticPr fontId="2"/>
  </si>
  <si>
    <t>協力費（2年分一括)</t>
    <rPh sb="0" eb="3">
      <t>キョウリョクヒ</t>
    </rPh>
    <rPh sb="5" eb="6">
      <t>ネン</t>
    </rPh>
    <rPh sb="6" eb="7">
      <t>ブン</t>
    </rPh>
    <rPh sb="7" eb="9">
      <t>イッカツ</t>
    </rPh>
    <phoneticPr fontId="3"/>
  </si>
  <si>
    <t>茨城県守谷市本町249番地10</t>
    <rPh sb="0" eb="3">
      <t>イバラキケン</t>
    </rPh>
    <rPh sb="3" eb="5">
      <t>モリヤ</t>
    </rPh>
    <rPh sb="5" eb="6">
      <t>シ</t>
    </rPh>
    <rPh sb="6" eb="8">
      <t>ホンチョウ</t>
    </rPh>
    <rPh sb="11" eb="12">
      <t>バン</t>
    </rPh>
    <phoneticPr fontId="2"/>
  </si>
  <si>
    <t>株式会社ブルーボックス　守谷店</t>
    <rPh sb="0" eb="4">
      <t>カブシキガイシャ</t>
    </rPh>
    <rPh sb="12" eb="14">
      <t>モリヤ</t>
    </rPh>
    <rPh sb="14" eb="15">
      <t>テン</t>
    </rPh>
    <phoneticPr fontId="2"/>
  </si>
  <si>
    <t>ＴＥＬ：0297-20-6230　ＦＡＸ：0297-20-6231</t>
    <phoneticPr fontId="2"/>
  </si>
  <si>
    <t>担当　：　</t>
    <rPh sb="0" eb="2">
      <t>タントウ</t>
    </rPh>
    <phoneticPr fontId="2"/>
  </si>
  <si>
    <t>駐車場①
（税込）</t>
    <rPh sb="0" eb="2">
      <t>チュウシャ</t>
    </rPh>
    <rPh sb="2" eb="3">
      <t>ジョウ</t>
    </rPh>
    <rPh sb="6" eb="8">
      <t>ゼイコミ</t>
    </rPh>
    <phoneticPr fontId="3"/>
  </si>
  <si>
    <t>駐車場②
（税込）</t>
    <rPh sb="0" eb="2">
      <t>チュウシャ</t>
    </rPh>
    <rPh sb="2" eb="3">
      <t>ジョウ</t>
    </rPh>
    <rPh sb="6" eb="8">
      <t>ゼイコミ</t>
    </rPh>
    <phoneticPr fontId="3"/>
  </si>
  <si>
    <t>ネット利用料
（税込）</t>
    <rPh sb="3" eb="6">
      <t>リヨウリョウ</t>
    </rPh>
    <rPh sb="8" eb="10">
      <t>ゼイコミ</t>
    </rPh>
    <phoneticPr fontId="3"/>
  </si>
  <si>
    <t>※　協力費・BLCサポートは日割り計算を行いません。</t>
    <rPh sb="2" eb="4">
      <t>キョウリョク</t>
    </rPh>
    <rPh sb="4" eb="5">
      <t>ヒ</t>
    </rPh>
    <rPh sb="14" eb="16">
      <t>ヒワ</t>
    </rPh>
    <rPh sb="17" eb="19">
      <t>ケイサン</t>
    </rPh>
    <rPh sb="20" eb="21">
      <t>オコナ</t>
    </rPh>
    <phoneticPr fontId="2"/>
  </si>
  <si>
    <t>鍵費用（税込）</t>
    <rPh sb="0" eb="1">
      <t>カギ</t>
    </rPh>
    <rPh sb="1" eb="3">
      <t>ヒヨウ</t>
    </rPh>
    <rPh sb="4" eb="6">
      <t>ゼイコミ</t>
    </rPh>
    <phoneticPr fontId="3"/>
  </si>
  <si>
    <t>月額賃料は、毎月末日までに翌月分をお振込みとなります。
振込手数料は、借主様にてご負担ください。</t>
    <rPh sb="0" eb="2">
      <t>ゲツガク</t>
    </rPh>
    <rPh sb="2" eb="4">
      <t>チンリョウ</t>
    </rPh>
    <rPh sb="6" eb="8">
      <t>マイツキ</t>
    </rPh>
    <rPh sb="8" eb="10">
      <t>マツジツ</t>
    </rPh>
    <rPh sb="13" eb="16">
      <t>ヨクゲツブン</t>
    </rPh>
    <rPh sb="18" eb="20">
      <t>フリコ</t>
    </rPh>
    <rPh sb="28" eb="30">
      <t>フリコミ</t>
    </rPh>
    <rPh sb="30" eb="33">
      <t>テスウリョウ</t>
    </rPh>
    <rPh sb="35" eb="37">
      <t>カリヌシ</t>
    </rPh>
    <rPh sb="37" eb="38">
      <t>サマ</t>
    </rPh>
    <rPh sb="41" eb="43">
      <t>フタン</t>
    </rPh>
    <phoneticPr fontId="2"/>
  </si>
  <si>
    <t>入居月日割り日数</t>
    <rPh sb="0" eb="2">
      <t>ニュウキョ</t>
    </rPh>
    <rPh sb="2" eb="3">
      <t>ツキ</t>
    </rPh>
    <rPh sb="3" eb="5">
      <t>ヒワ</t>
    </rPh>
    <rPh sb="6" eb="8">
      <t>ニッスウ</t>
    </rPh>
    <phoneticPr fontId="2"/>
  </si>
  <si>
    <t>契約始期日(仮)</t>
    <rPh sb="0" eb="2">
      <t>ケイヤク</t>
    </rPh>
    <rPh sb="2" eb="4">
      <t>シキ</t>
    </rPh>
    <rPh sb="4" eb="5">
      <t>ビ</t>
    </rPh>
    <rPh sb="6" eb="7">
      <t>カリ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</si>
  <si>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保証会社：株式会社エポスカード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（基本保証料：賃料総額の40％）　※最低保証料15,000円
（更新保証料：なし）
※　下記基本保証料は、保証会社に直接お支払いいただきます。</t>
    </r>
    <rPh sb="0" eb="2">
      <t>ホショウ</t>
    </rPh>
    <rPh sb="2" eb="4">
      <t>ガイシャ</t>
    </rPh>
    <rPh sb="5" eb="9">
      <t>カブシキガイシャ</t>
    </rPh>
    <rPh sb="17" eb="19">
      <t>キホン</t>
    </rPh>
    <rPh sb="19" eb="22">
      <t>ホショウリョウ</t>
    </rPh>
    <rPh sb="23" eb="25">
      <t>チンリョウ</t>
    </rPh>
    <rPh sb="25" eb="27">
      <t>ソウガク</t>
    </rPh>
    <rPh sb="34" eb="36">
      <t>サイテイ</t>
    </rPh>
    <rPh sb="36" eb="39">
      <t>ホショウリョウ</t>
    </rPh>
    <rPh sb="45" eb="46">
      <t>エン</t>
    </rPh>
    <rPh sb="48" eb="50">
      <t>コウシン</t>
    </rPh>
    <rPh sb="50" eb="53">
      <t>ホショウリョウ</t>
    </rPh>
    <rPh sb="60" eb="62">
      <t>カキ</t>
    </rPh>
    <rPh sb="62" eb="64">
      <t>キホン</t>
    </rPh>
    <rPh sb="64" eb="67">
      <t>ホショウリョウ</t>
    </rPh>
    <rPh sb="69" eb="71">
      <t>ホショウ</t>
    </rPh>
    <rPh sb="71" eb="73">
      <t>カイシャ</t>
    </rPh>
    <rPh sb="74" eb="76">
      <t>チョクセツ</t>
    </rPh>
    <rPh sb="77" eb="79">
      <t>シハラ</t>
    </rPh>
    <phoneticPr fontId="2"/>
  </si>
  <si>
    <t>お預かりした敷金は、退去精算時のクリーニング費用をはじめ、
故意・過失による補修・交換等の修繕費用と差し引き致します。</t>
    <rPh sb="1" eb="2">
      <t>アズ</t>
    </rPh>
    <rPh sb="6" eb="8">
      <t>シキキン</t>
    </rPh>
    <rPh sb="10" eb="12">
      <t>タイキョ</t>
    </rPh>
    <rPh sb="12" eb="14">
      <t>セイサン</t>
    </rPh>
    <rPh sb="14" eb="15">
      <t>ジ</t>
    </rPh>
    <rPh sb="30" eb="32">
      <t>コイ</t>
    </rPh>
    <rPh sb="33" eb="35">
      <t>カシツ</t>
    </rPh>
    <rPh sb="38" eb="40">
      <t>ホシュウ</t>
    </rPh>
    <rPh sb="41" eb="43">
      <t>コウカン</t>
    </rPh>
    <rPh sb="43" eb="44">
      <t>トウ</t>
    </rPh>
    <rPh sb="45" eb="47">
      <t>シュウゼン</t>
    </rPh>
    <rPh sb="47" eb="49">
      <t>ヒヨウ</t>
    </rPh>
    <rPh sb="50" eb="51">
      <t>サ</t>
    </rPh>
    <rPh sb="52" eb="53">
      <t>ヒ</t>
    </rPh>
    <rPh sb="54" eb="55">
      <t>イタ</t>
    </rPh>
    <phoneticPr fontId="2"/>
  </si>
  <si>
    <t>毎月保証料</t>
    <rPh sb="0" eb="2">
      <t>マイツキ</t>
    </rPh>
    <rPh sb="2" eb="4">
      <t>ホショウ</t>
    </rPh>
    <phoneticPr fontId="3"/>
  </si>
  <si>
    <t>メゾネットパーク　　101　号室</t>
    <rPh sb="14" eb="16">
      <t>ゴウシツ</t>
    </rPh>
    <phoneticPr fontId="2"/>
  </si>
  <si>
    <t>駐車場仲介手数料（税込）</t>
    <rPh sb="0" eb="3">
      <t>チュウシャジョウ</t>
    </rPh>
    <rPh sb="3" eb="5">
      <t>チュウカイ</t>
    </rPh>
    <rPh sb="5" eb="8">
      <t>テスウリョウ</t>
    </rPh>
    <rPh sb="9" eb="11">
      <t>ゼイコミ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</si>
  <si>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保証会社：株式会社オリコフォレントインシュア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（初回保証料：なし）
（更新保証料：なし）
</t>
    </r>
    <rPh sb="0" eb="2">
      <t>ホショウ</t>
    </rPh>
    <rPh sb="2" eb="4">
      <t>ガイシャ</t>
    </rPh>
    <rPh sb="5" eb="9">
      <t>カブシキガイシャ</t>
    </rPh>
    <rPh sb="24" eb="26">
      <t>ショカイ</t>
    </rPh>
    <rPh sb="26" eb="29">
      <t>ホショウリョウ</t>
    </rPh>
    <rPh sb="35" eb="37">
      <t>コウシン</t>
    </rPh>
    <rPh sb="37" eb="40">
      <t>ホショウリョウ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</si>
  <si>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保証会社：株式会社ジェイリース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（初回保証料：賃料総額の60％）　※最低保証料20,000円
（継続保証料：なし）
※　下記初回保証料は、保証会社に直接お支払いいただきます。</t>
    </r>
    <rPh sb="0" eb="2">
      <t>ホショウ</t>
    </rPh>
    <rPh sb="2" eb="4">
      <t>ガイシャ</t>
    </rPh>
    <rPh sb="5" eb="9">
      <t>カブシキガイシャ</t>
    </rPh>
    <rPh sb="17" eb="19">
      <t>ショカイ</t>
    </rPh>
    <rPh sb="19" eb="22">
      <t>ホショウリョウ</t>
    </rPh>
    <rPh sb="23" eb="25">
      <t>チンリョウ</t>
    </rPh>
    <rPh sb="25" eb="27">
      <t>ソウガク</t>
    </rPh>
    <rPh sb="34" eb="36">
      <t>サイテイ</t>
    </rPh>
    <rPh sb="36" eb="39">
      <t>ホショウリョウ</t>
    </rPh>
    <rPh sb="45" eb="46">
      <t>エン</t>
    </rPh>
    <rPh sb="48" eb="50">
      <t>ケイゾク</t>
    </rPh>
    <rPh sb="50" eb="53">
      <t>ホショウリョウ</t>
    </rPh>
    <rPh sb="60" eb="62">
      <t>カキ</t>
    </rPh>
    <rPh sb="62" eb="64">
      <t>ショカイ</t>
    </rPh>
    <rPh sb="64" eb="67">
      <t>ホショウリョウ</t>
    </rPh>
    <rPh sb="69" eb="71">
      <t>ホショウ</t>
    </rPh>
    <rPh sb="71" eb="73">
      <t>カイシャ</t>
    </rPh>
    <rPh sb="74" eb="76">
      <t>チョクセツ</t>
    </rPh>
    <rPh sb="77" eb="79">
      <t>シハラ</t>
    </rPh>
    <phoneticPr fontId="2"/>
  </si>
  <si>
    <t>月次保証料</t>
    <rPh sb="0" eb="2">
      <t>ゲツジ</t>
    </rPh>
    <rPh sb="2" eb="4">
      <t>ホショウ</t>
    </rPh>
    <phoneticPr fontId="3"/>
  </si>
  <si>
    <t>月次保証料</t>
    <rPh sb="0" eb="2">
      <t>ゲツジ</t>
    </rPh>
    <rPh sb="2" eb="5">
      <t>ホショウリョウ</t>
    </rPh>
    <rPh sb="3" eb="4">
      <t>ショウ</t>
    </rPh>
    <rPh sb="4" eb="5">
      <t>リョウ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</si>
  <si>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保証会社：株式会社エポスカード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（基本保証料：賃料総額の40％）　※最低保証料15,000円
（更新保証料：なし）
※　下記基本保証料は、保証会社に直接お支払いください。</t>
    </r>
    <rPh sb="0" eb="2">
      <t>ホショウ</t>
    </rPh>
    <rPh sb="2" eb="4">
      <t>ガイシャ</t>
    </rPh>
    <rPh sb="5" eb="9">
      <t>カブシキガイシャ</t>
    </rPh>
    <rPh sb="17" eb="19">
      <t>キホン</t>
    </rPh>
    <rPh sb="19" eb="22">
      <t>ホショウリョウ</t>
    </rPh>
    <rPh sb="23" eb="25">
      <t>チンリョウ</t>
    </rPh>
    <rPh sb="25" eb="27">
      <t>ソウガク</t>
    </rPh>
    <rPh sb="48" eb="50">
      <t>コウシン</t>
    </rPh>
    <rPh sb="50" eb="53">
      <t>ホショウリョウ</t>
    </rPh>
    <rPh sb="60" eb="62">
      <t>カキ</t>
    </rPh>
    <rPh sb="62" eb="64">
      <t>キホン</t>
    </rPh>
    <rPh sb="64" eb="67">
      <t>ホショウリョウ</t>
    </rPh>
    <rPh sb="69" eb="71">
      <t>ホショウ</t>
    </rPh>
    <rPh sb="71" eb="73">
      <t>カイシャ</t>
    </rPh>
    <rPh sb="74" eb="76">
      <t>チョクセツ</t>
    </rPh>
    <rPh sb="77" eb="78">
      <t>シ</t>
    </rPh>
    <phoneticPr fontId="2"/>
  </si>
  <si>
    <t>※　協力費・BLCサポートは日割り計算を行いません。
※　保証会社費用については、審査後に確定します。</t>
    <rPh sb="2" eb="4">
      <t>キョウリョク</t>
    </rPh>
    <rPh sb="4" eb="5">
      <t>ヒ</t>
    </rPh>
    <rPh sb="14" eb="16">
      <t>ヒワ</t>
    </rPh>
    <rPh sb="17" eb="19">
      <t>ケイサン</t>
    </rPh>
    <rPh sb="20" eb="21">
      <t>オコナ</t>
    </rPh>
    <rPh sb="29" eb="31">
      <t>ホショウ</t>
    </rPh>
    <rPh sb="31" eb="33">
      <t>ガイシャ</t>
    </rPh>
    <rPh sb="33" eb="35">
      <t>ヒヨウ</t>
    </rPh>
    <rPh sb="41" eb="44">
      <t>シンサゴ</t>
    </rPh>
    <rPh sb="45" eb="47">
      <t>カクテイ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</si>
</sst>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,###&quot;円&quot;"/>
    <numFmt numFmtId="177" formatCode="###&quot;月分&quot;"/>
    <numFmt numFmtId="178" formatCode="yyyy&quot;年&quot;m&quot;月&quot;d&quot;日&quot;;@"/>
    <numFmt numFmtId="179" formatCode="###,##0&quot;円&quot;"/>
    <numFmt numFmtId="180" formatCode="0.0&quot;ヶ月&quot;"/>
  </numFmts>
  <fonts count="17" x14ac:knownFonts="1">
    <font>
      <sz val="11"/>
      <color theme="1"/>
      <name val="ＭＳ Ｐゴシック"/>
      <family val="2"/>
      <charset val="128"/>
      <scheme val="minor"/>
    </font>
    <font>
      <b/>
      <sz val="20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176" fontId="0" fillId="0" borderId="9" xfId="0" applyNumberFormat="1" applyFill="1" applyBorder="1" applyAlignment="1" applyProtection="1">
      <alignment horizontal="right" vertical="center"/>
      <protection locked="0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2" xfId="0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176" fontId="0" fillId="0" borderId="7" xfId="0" applyNumberFormat="1" applyFill="1" applyBorder="1" applyAlignment="1" applyProtection="1">
      <alignment horizontal="right" vertical="center"/>
      <protection locked="0"/>
    </xf>
    <xf numFmtId="177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center" vertical="center" shrinkToFit="1"/>
    </xf>
    <xf numFmtId="176" fontId="0" fillId="0" borderId="31" xfId="0" applyNumberForma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center" vertical="center"/>
    </xf>
    <xf numFmtId="176" fontId="0" fillId="0" borderId="9" xfId="0" applyNumberFormat="1" applyFill="1" applyBorder="1" applyAlignment="1" applyProtection="1">
      <alignment horizontal="right" vertical="center"/>
    </xf>
    <xf numFmtId="176" fontId="0" fillId="0" borderId="9" xfId="0" applyNumberForma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0" fontId="13" fillId="0" borderId="0" xfId="0" applyFont="1" applyFill="1" applyAlignment="1">
      <alignment horizontal="right" vertical="center"/>
    </xf>
    <xf numFmtId="0" fontId="14" fillId="0" borderId="0" xfId="0" applyFont="1" applyFill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0" fillId="0" borderId="9" xfId="0" applyNumberFormat="1" applyFill="1" applyBorder="1" applyAlignment="1" applyProtection="1">
      <alignment horizontal="right" vertical="center"/>
    </xf>
    <xf numFmtId="0" fontId="0" fillId="0" borderId="2" xfId="0" applyNumberFormat="1" applyFill="1" applyBorder="1" applyProtection="1">
      <alignment vertical="center"/>
      <protection locked="0"/>
    </xf>
    <xf numFmtId="176" fontId="0" fillId="0" borderId="9" xfId="0" applyNumberFormat="1" applyFill="1" applyBorder="1" applyAlignment="1" applyProtection="1">
      <alignment horizontal="right" vertical="center"/>
    </xf>
    <xf numFmtId="0" fontId="0" fillId="0" borderId="11" xfId="0" applyFill="1" applyBorder="1" applyAlignment="1" applyProtection="1">
      <alignment horizontal="center" vertical="center"/>
    </xf>
    <xf numFmtId="179" fontId="0" fillId="0" borderId="2" xfId="0" applyNumberFormat="1" applyFill="1" applyBorder="1" applyAlignment="1" applyProtection="1">
      <alignment horizontal="right" vertical="center"/>
      <protection locked="0"/>
    </xf>
    <xf numFmtId="179" fontId="0" fillId="0" borderId="11" xfId="0" applyNumberForma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/>
    </xf>
    <xf numFmtId="179" fontId="0" fillId="0" borderId="2" xfId="0" applyNumberFormat="1" applyFill="1" applyBorder="1" applyAlignment="1" applyProtection="1">
      <alignment horizontal="right" vertical="center"/>
      <protection locked="0"/>
    </xf>
    <xf numFmtId="179" fontId="0" fillId="0" borderId="11" xfId="0" applyNumberForma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179" fontId="0" fillId="0" borderId="2" xfId="0" applyNumberFormat="1" applyFill="1" applyBorder="1" applyAlignment="1" applyProtection="1">
      <alignment horizontal="right" vertical="center"/>
      <protection locked="0"/>
    </xf>
    <xf numFmtId="179" fontId="0" fillId="0" borderId="11" xfId="0" applyNumberForma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 applyProtection="1">
      <alignment horizontal="center" vertical="center"/>
    </xf>
    <xf numFmtId="180" fontId="0" fillId="0" borderId="45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 shrinkToFit="1"/>
    </xf>
    <xf numFmtId="0" fontId="7" fillId="0" borderId="6" xfId="0" applyFont="1" applyFill="1" applyBorder="1" applyAlignment="1" applyProtection="1">
      <alignment horizontal="center" vertical="center" wrapText="1"/>
    </xf>
    <xf numFmtId="176" fontId="0" fillId="0" borderId="9" xfId="0" applyNumberFormat="1" applyFill="1" applyBorder="1" applyAlignment="1" applyProtection="1">
      <alignment horizontal="right" vertical="center"/>
    </xf>
    <xf numFmtId="179" fontId="0" fillId="0" borderId="2" xfId="0" applyNumberFormat="1" applyFill="1" applyBorder="1" applyAlignment="1" applyProtection="1">
      <alignment horizontal="right" vertical="center"/>
      <protection locked="0"/>
    </xf>
    <xf numFmtId="179" fontId="0" fillId="0" borderId="11" xfId="0" applyNumberForma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176" fontId="0" fillId="0" borderId="24" xfId="0" applyNumberFormat="1" applyFill="1" applyBorder="1" applyAlignment="1" applyProtection="1">
      <alignment horizontal="right" vertical="center"/>
    </xf>
    <xf numFmtId="176" fontId="0" fillId="0" borderId="13" xfId="0" applyNumberFormat="1" applyFill="1" applyBorder="1" applyAlignment="1" applyProtection="1">
      <alignment horizontal="right" vertical="center"/>
    </xf>
    <xf numFmtId="176" fontId="0" fillId="0" borderId="25" xfId="0" applyNumberFormat="1" applyFill="1" applyBorder="1" applyAlignment="1" applyProtection="1">
      <alignment horizontal="right" vertical="center"/>
    </xf>
    <xf numFmtId="176" fontId="0" fillId="0" borderId="9" xfId="0" applyNumberFormat="1" applyFill="1" applyBorder="1" applyAlignment="1" applyProtection="1">
      <alignment horizontal="right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176" fontId="0" fillId="0" borderId="12" xfId="0" applyNumberFormat="1" applyFill="1" applyBorder="1" applyAlignment="1" applyProtection="1">
      <alignment horizontal="right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176" fontId="0" fillId="0" borderId="7" xfId="0" applyNumberFormat="1" applyFill="1" applyBorder="1" applyAlignment="1" applyProtection="1">
      <alignment horizontal="right" vertical="center"/>
    </xf>
    <xf numFmtId="176" fontId="0" fillId="0" borderId="17" xfId="0" applyNumberFormat="1" applyFill="1" applyBorder="1" applyAlignment="1" applyProtection="1">
      <alignment horizontal="right" vertical="center"/>
    </xf>
    <xf numFmtId="176" fontId="0" fillId="0" borderId="19" xfId="0" applyNumberFormat="1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wrapText="1" shrinkToFit="1"/>
    </xf>
    <xf numFmtId="0" fontId="10" fillId="0" borderId="4" xfId="0" applyFont="1" applyFill="1" applyBorder="1" applyAlignment="1" applyProtection="1">
      <alignment horizontal="center" wrapText="1" shrinkToFit="1"/>
    </xf>
    <xf numFmtId="0" fontId="10" fillId="0" borderId="35" xfId="0" applyFont="1" applyFill="1" applyBorder="1" applyAlignment="1" applyProtection="1">
      <alignment horizontal="center" wrapText="1" shrinkToFit="1"/>
    </xf>
    <xf numFmtId="0" fontId="10" fillId="0" borderId="36" xfId="0" applyFont="1" applyFill="1" applyBorder="1" applyAlignment="1" applyProtection="1">
      <alignment horizontal="center" wrapText="1" shrinkToFit="1"/>
    </xf>
    <xf numFmtId="0" fontId="10" fillId="0" borderId="0" xfId="0" applyFont="1" applyFill="1" applyBorder="1" applyAlignment="1" applyProtection="1">
      <alignment horizontal="center" wrapText="1" shrinkToFit="1"/>
    </xf>
    <xf numFmtId="0" fontId="10" fillId="0" borderId="37" xfId="0" applyFont="1" applyFill="1" applyBorder="1" applyAlignment="1" applyProtection="1">
      <alignment horizontal="center" wrapText="1" shrinkToFit="1"/>
    </xf>
    <xf numFmtId="0" fontId="9" fillId="0" borderId="8" xfId="0" applyFont="1" applyFill="1" applyBorder="1" applyAlignment="1" applyProtection="1">
      <alignment horizontal="center" vertical="center"/>
    </xf>
    <xf numFmtId="176" fontId="0" fillId="0" borderId="20" xfId="0" applyNumberFormat="1" applyFill="1" applyBorder="1" applyAlignment="1" applyProtection="1">
      <alignment horizontal="right" vertical="center"/>
    </xf>
    <xf numFmtId="176" fontId="0" fillId="0" borderId="22" xfId="0" applyNumberFormat="1" applyFill="1" applyBorder="1" applyAlignment="1" applyProtection="1">
      <alignment horizontal="right" vertical="center"/>
    </xf>
    <xf numFmtId="176" fontId="15" fillId="0" borderId="46" xfId="0" applyNumberFormat="1" applyFont="1" applyFill="1" applyBorder="1" applyAlignment="1" applyProtection="1">
      <alignment horizontal="center" vertical="top" shrinkToFit="1"/>
    </xf>
    <xf numFmtId="176" fontId="15" fillId="0" borderId="47" xfId="0" applyNumberFormat="1" applyFont="1" applyFill="1" applyBorder="1" applyAlignment="1" applyProtection="1">
      <alignment horizontal="center" vertical="top" shrinkToFit="1"/>
    </xf>
    <xf numFmtId="176" fontId="15" fillId="0" borderId="48" xfId="0" applyNumberFormat="1" applyFont="1" applyFill="1" applyBorder="1" applyAlignment="1" applyProtection="1">
      <alignment horizontal="center" vertical="top" shrinkToFi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 wrapText="1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35" xfId="0" applyFont="1" applyFill="1" applyBorder="1" applyAlignment="1" applyProtection="1">
      <alignment horizontal="center" vertical="center" shrinkToFit="1"/>
    </xf>
    <xf numFmtId="0" fontId="12" fillId="0" borderId="32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2" fillId="0" borderId="33" xfId="0" applyFont="1" applyFill="1" applyBorder="1" applyAlignment="1" applyProtection="1">
      <alignment horizontal="center" vertical="center" shrinkToFit="1"/>
    </xf>
    <xf numFmtId="179" fontId="0" fillId="0" borderId="2" xfId="0" applyNumberFormat="1" applyFill="1" applyBorder="1" applyAlignment="1" applyProtection="1">
      <alignment horizontal="right" vertical="center"/>
      <protection locked="0"/>
    </xf>
    <xf numFmtId="179" fontId="0" fillId="0" borderId="11" xfId="0" applyNumberFormat="1" applyFill="1" applyBorder="1" applyAlignment="1" applyProtection="1">
      <alignment horizontal="right" vertical="center"/>
      <protection locked="0"/>
    </xf>
    <xf numFmtId="176" fontId="0" fillId="0" borderId="2" xfId="0" applyNumberFormat="1" applyFill="1" applyBorder="1" applyAlignment="1" applyProtection="1">
      <alignment horizontal="right" vertical="center"/>
    </xf>
    <xf numFmtId="176" fontId="0" fillId="0" borderId="11" xfId="0" applyNumberFormat="1" applyFill="1" applyBorder="1" applyAlignment="1" applyProtection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176" fontId="0" fillId="0" borderId="43" xfId="0" applyNumberFormat="1" applyFill="1" applyBorder="1" applyAlignment="1" applyProtection="1">
      <alignment horizontal="right" vertical="center"/>
    </xf>
    <xf numFmtId="176" fontId="0" fillId="0" borderId="26" xfId="0" applyNumberFormat="1" applyFill="1" applyBorder="1" applyAlignment="1" applyProtection="1">
      <alignment horizontal="right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179" fontId="0" fillId="0" borderId="8" xfId="0" applyNumberFormat="1" applyFill="1" applyBorder="1" applyAlignment="1" applyProtection="1">
      <alignment horizontal="right" vertical="center"/>
      <protection locked="0"/>
    </xf>
    <xf numFmtId="179" fontId="0" fillId="0" borderId="10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58" fontId="6" fillId="0" borderId="0" xfId="0" applyNumberFormat="1" applyFont="1" applyFill="1" applyBorder="1" applyAlignment="1" applyProtection="1">
      <alignment horizontal="center" vertical="center"/>
      <protection locked="0"/>
    </xf>
    <xf numFmtId="58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58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78" fontId="6" fillId="0" borderId="0" xfId="0" applyNumberFormat="1" applyFont="1" applyFill="1" applyBorder="1" applyAlignment="1" applyProtection="1">
      <alignment horizontal="center" vertical="center"/>
      <protection locked="0"/>
    </xf>
    <xf numFmtId="178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46" xfId="0" applyFill="1" applyBorder="1" applyAlignment="1" applyProtection="1">
      <alignment horizontal="center" vertical="center" shrinkToFit="1"/>
    </xf>
    <xf numFmtId="0" fontId="0" fillId="0" borderId="47" xfId="0" applyFill="1" applyBorder="1" applyAlignment="1" applyProtection="1">
      <alignment horizontal="center" vertical="center" shrinkToFit="1"/>
    </xf>
    <xf numFmtId="0" fontId="0" fillId="0" borderId="48" xfId="0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0" fontId="10" fillId="0" borderId="34" xfId="0" applyFont="1" applyFill="1" applyBorder="1" applyAlignment="1" applyProtection="1">
      <alignment horizontal="center" vertical="center" wrapText="1" shrinkToFi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0" fillId="0" borderId="35" xfId="0" applyFont="1" applyFill="1" applyBorder="1" applyAlignment="1" applyProtection="1">
      <alignment horizontal="center" vertical="center" shrinkToFit="1"/>
    </xf>
    <xf numFmtId="0" fontId="10" fillId="0" borderId="36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37" xfId="0" applyFont="1" applyFill="1" applyBorder="1" applyAlignment="1" applyProtection="1">
      <alignment horizontal="center" vertical="center" shrinkToFit="1"/>
    </xf>
    <xf numFmtId="0" fontId="10" fillId="0" borderId="32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33" xfId="0" applyFont="1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22" xfId="0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left" vertical="center" wrapText="1" indent="1"/>
    </xf>
    <xf numFmtId="0" fontId="0" fillId="0" borderId="40" xfId="0" applyFill="1" applyBorder="1" applyAlignment="1" applyProtection="1">
      <alignment horizontal="left" vertical="center" indent="1"/>
    </xf>
    <xf numFmtId="0" fontId="0" fillId="0" borderId="41" xfId="0" applyFill="1" applyBorder="1" applyAlignment="1" applyProtection="1">
      <alignment horizontal="left" vertical="center" indent="1"/>
    </xf>
    <xf numFmtId="0" fontId="0" fillId="0" borderId="38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indent="1"/>
    </xf>
    <xf numFmtId="0" fontId="0" fillId="0" borderId="42" xfId="0" applyFill="1" applyBorder="1" applyAlignment="1" applyProtection="1">
      <alignment horizontal="left" vertical="center" indent="1"/>
    </xf>
    <xf numFmtId="0" fontId="0" fillId="0" borderId="27" xfId="0" applyFill="1" applyBorder="1" applyAlignment="1" applyProtection="1">
      <alignment horizontal="left" vertical="center" indent="1"/>
    </xf>
    <xf numFmtId="0" fontId="0" fillId="0" borderId="1" xfId="0" applyFill="1" applyBorder="1" applyAlignment="1" applyProtection="1">
      <alignment horizontal="left" vertical="center" indent="1"/>
    </xf>
    <xf numFmtId="0" fontId="0" fillId="0" borderId="28" xfId="0" applyFill="1" applyBorder="1" applyAlignment="1" applyProtection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luebox.co.jp/intermediary/download/&#9670;&#27770;&#28168;&#37329;&#35336;&#31639;&#26360;2014V&#85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ライフⅢ"/>
      <sheetName val="エルズⅢ"/>
      <sheetName val="法人Ⅲ"/>
      <sheetName val="他社物件"/>
      <sheetName val="リスト"/>
      <sheetName val="オリコ"/>
      <sheetName val="エルズ"/>
      <sheetName val="法人"/>
      <sheetName val="DV-IDENTITY-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渡辺</v>
          </cell>
        </row>
        <row r="2">
          <cell r="A2" t="str">
            <v>下村</v>
          </cell>
        </row>
        <row r="3">
          <cell r="A3" t="str">
            <v>三ツ村</v>
          </cell>
        </row>
        <row r="4">
          <cell r="A4" t="str">
            <v>阪口</v>
          </cell>
        </row>
        <row r="5">
          <cell r="A5" t="str">
            <v>佐藤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9715-B9B9-4EC0-A6CB-82407CEDD7A5}">
  <sheetPr>
    <pageSetUpPr fitToPage="1"/>
  </sheetPr>
  <dimension ref="A1:M35"/>
  <sheetViews>
    <sheetView tabSelected="1" zoomScaleNormal="100" workbookViewId="0">
      <selection activeCell="I13" sqref="I13:I14"/>
    </sheetView>
  </sheetViews>
  <sheetFormatPr defaultRowHeight="13.5" x14ac:dyDescent="0.15"/>
  <cols>
    <col min="1" max="1" width="3.625" style="2" customWidth="1"/>
    <col min="2" max="3" width="20.625" style="2" customWidth="1"/>
    <col min="4" max="5" width="10.625" style="2" customWidth="1"/>
    <col min="6" max="9" width="15.625" style="2" customWidth="1"/>
    <col min="10" max="10" width="20.625" style="2" customWidth="1"/>
    <col min="11" max="11" width="3.625" style="2" customWidth="1"/>
    <col min="12" max="12" width="5.625" style="2" customWidth="1"/>
    <col min="13" max="16384" width="9" style="2"/>
  </cols>
  <sheetData>
    <row r="1" spans="1:13" ht="13.5" customHeight="1" x14ac:dyDescent="0.15">
      <c r="B1" s="127"/>
      <c r="C1" s="127"/>
      <c r="D1" s="127"/>
      <c r="E1" s="127"/>
      <c r="F1" s="127"/>
      <c r="G1" s="127"/>
      <c r="H1" s="127"/>
      <c r="I1" s="127"/>
      <c r="J1" s="127"/>
    </row>
    <row r="2" spans="1:13" ht="17.25" customHeight="1" x14ac:dyDescent="0.15">
      <c r="B2" s="128" t="s">
        <v>18</v>
      </c>
      <c r="C2" s="128"/>
      <c r="D2" s="3"/>
      <c r="E2" s="3"/>
      <c r="F2" s="25"/>
      <c r="G2" s="3"/>
      <c r="H2" s="3"/>
      <c r="I2" s="130" t="s">
        <v>25</v>
      </c>
      <c r="J2" s="131"/>
    </row>
    <row r="3" spans="1:13" ht="17.25" customHeight="1" thickBot="1" x14ac:dyDescent="0.2">
      <c r="B3" s="129"/>
      <c r="C3" s="129"/>
      <c r="D3" s="3"/>
      <c r="E3" s="3"/>
      <c r="G3" s="3"/>
      <c r="H3" s="3"/>
      <c r="I3" s="28"/>
      <c r="J3" s="28"/>
    </row>
    <row r="4" spans="1:13" ht="13.5" customHeight="1" x14ac:dyDescent="0.15">
      <c r="B4" s="3"/>
      <c r="C4" s="3"/>
      <c r="D4" s="3"/>
      <c r="E4" s="3"/>
      <c r="F4" s="3"/>
      <c r="G4" s="3"/>
      <c r="H4" s="3"/>
      <c r="I4" s="28"/>
      <c r="J4" s="28"/>
    </row>
    <row r="5" spans="1:13" ht="17.25" x14ac:dyDescent="0.15">
      <c r="B5" s="124" t="s">
        <v>38</v>
      </c>
      <c r="C5" s="132">
        <v>45992</v>
      </c>
      <c r="D5" s="132"/>
      <c r="E5" s="132"/>
      <c r="F5" s="4"/>
      <c r="G5" s="58" t="s">
        <v>0</v>
      </c>
      <c r="H5" s="20"/>
      <c r="I5" s="28"/>
      <c r="J5" s="30" t="s">
        <v>27</v>
      </c>
    </row>
    <row r="6" spans="1:13" ht="17.25" x14ac:dyDescent="0.15">
      <c r="B6" s="124"/>
      <c r="C6" s="133"/>
      <c r="D6" s="133"/>
      <c r="E6" s="133"/>
      <c r="F6" s="4"/>
      <c r="G6" s="5">
        <v>31</v>
      </c>
      <c r="H6" s="21"/>
      <c r="I6" s="28"/>
      <c r="J6" s="31" t="s">
        <v>28</v>
      </c>
    </row>
    <row r="7" spans="1:13" ht="13.5" customHeight="1" x14ac:dyDescent="0.15">
      <c r="B7" s="6"/>
      <c r="C7" s="7"/>
      <c r="D7" s="7"/>
      <c r="E7" s="7"/>
      <c r="F7" s="8"/>
      <c r="G7" s="7"/>
      <c r="H7" s="7"/>
      <c r="I7" s="28"/>
      <c r="J7" s="28"/>
    </row>
    <row r="8" spans="1:13" ht="17.25" x14ac:dyDescent="0.15">
      <c r="B8" s="124" t="s">
        <v>1</v>
      </c>
      <c r="C8" s="125" t="s">
        <v>42</v>
      </c>
      <c r="D8" s="125"/>
      <c r="E8" s="125"/>
      <c r="F8" s="4"/>
      <c r="G8" s="52" t="s">
        <v>37</v>
      </c>
      <c r="I8" s="28"/>
      <c r="J8" s="29" t="s">
        <v>29</v>
      </c>
    </row>
    <row r="9" spans="1:13" ht="17.25" x14ac:dyDescent="0.15">
      <c r="B9" s="124"/>
      <c r="C9" s="126"/>
      <c r="D9" s="126"/>
      <c r="E9" s="126"/>
      <c r="F9" s="4"/>
      <c r="G9" s="38">
        <f>DATE(YEAR(C5),MONTH(C5)+1,0)-C5+1</f>
        <v>31</v>
      </c>
      <c r="H9" s="20"/>
      <c r="I9" s="28"/>
      <c r="J9" s="28" t="s">
        <v>30</v>
      </c>
    </row>
    <row r="10" spans="1:13" ht="13.5" customHeight="1" x14ac:dyDescent="0.15">
      <c r="B10" s="3"/>
      <c r="C10" s="120" t="s">
        <v>2</v>
      </c>
      <c r="D10" s="120"/>
      <c r="E10" s="120"/>
      <c r="F10" s="71"/>
      <c r="G10" s="3"/>
      <c r="H10" s="3"/>
      <c r="I10" s="28"/>
      <c r="J10" s="28"/>
    </row>
    <row r="11" spans="1:13" ht="13.5" customHeight="1" thickBot="1" x14ac:dyDescent="0.2">
      <c r="B11" s="3"/>
      <c r="C11" s="74"/>
      <c r="D11" s="74"/>
      <c r="E11" s="74"/>
      <c r="F11" s="74"/>
      <c r="G11" s="3"/>
      <c r="H11" s="3"/>
      <c r="I11" s="3"/>
      <c r="J11" s="3"/>
    </row>
    <row r="12" spans="1:13" s="9" customFormat="1" ht="22.5" customHeight="1" x14ac:dyDescent="0.15">
      <c r="B12" s="10" t="s">
        <v>3</v>
      </c>
      <c r="C12" s="43" t="s">
        <v>4</v>
      </c>
      <c r="D12" s="121" t="s">
        <v>5</v>
      </c>
      <c r="E12" s="121"/>
      <c r="F12" s="22" t="s">
        <v>6</v>
      </c>
      <c r="G12" s="24" t="s">
        <v>19</v>
      </c>
      <c r="H12" s="43" t="s">
        <v>7</v>
      </c>
      <c r="I12" s="43" t="s">
        <v>46</v>
      </c>
      <c r="J12" s="11" t="s">
        <v>9</v>
      </c>
    </row>
    <row r="13" spans="1:13" ht="22.5" customHeight="1" x14ac:dyDescent="0.15">
      <c r="B13" s="122">
        <v>60000</v>
      </c>
      <c r="C13" s="108">
        <v>2500</v>
      </c>
      <c r="D13" s="12" t="s">
        <v>10</v>
      </c>
      <c r="E13" s="41">
        <v>3300</v>
      </c>
      <c r="F13" s="108">
        <v>3278</v>
      </c>
      <c r="G13" s="108">
        <v>400</v>
      </c>
      <c r="H13" s="108">
        <v>2250</v>
      </c>
      <c r="I13" s="110">
        <f>ROUNDDOWN(SUM(B13:H14)*1.6%,0)</f>
        <v>1200</v>
      </c>
      <c r="J13" s="67">
        <f>SUM(B13:I14)</f>
        <v>76228</v>
      </c>
      <c r="L13" s="112">
        <f>SUM(B13:H14)</f>
        <v>75028</v>
      </c>
      <c r="M13" s="112"/>
    </row>
    <row r="14" spans="1:13" ht="22.5" customHeight="1" thickBot="1" x14ac:dyDescent="0.2">
      <c r="B14" s="123"/>
      <c r="C14" s="109"/>
      <c r="D14" s="40" t="s">
        <v>11</v>
      </c>
      <c r="E14" s="42">
        <v>3300</v>
      </c>
      <c r="F14" s="109"/>
      <c r="G14" s="109"/>
      <c r="H14" s="109"/>
      <c r="I14" s="111"/>
      <c r="J14" s="79"/>
      <c r="L14" s="112"/>
      <c r="M14" s="112"/>
    </row>
    <row r="15" spans="1:13" ht="13.5" customHeight="1" thickBot="1" x14ac:dyDescent="0.2">
      <c r="A15" s="13"/>
      <c r="B15" s="3"/>
      <c r="C15" s="3"/>
      <c r="D15" s="19"/>
      <c r="E15" s="19"/>
      <c r="F15" s="3"/>
      <c r="G15" s="3"/>
      <c r="H15" s="3"/>
      <c r="I15" s="3"/>
      <c r="J15" s="3"/>
    </row>
    <row r="16" spans="1:13" ht="22.5" customHeight="1" x14ac:dyDescent="0.15">
      <c r="A16" s="14"/>
      <c r="B16" s="113" t="s">
        <v>3</v>
      </c>
      <c r="C16" s="15" t="s">
        <v>22</v>
      </c>
      <c r="D16" s="114">
        <f>ROUND(B13/$G$6*$G$9,-1)</f>
        <v>60000</v>
      </c>
      <c r="E16" s="115"/>
      <c r="F16" s="116" t="s">
        <v>12</v>
      </c>
      <c r="G16" s="117"/>
      <c r="H16" s="80"/>
      <c r="I16" s="51">
        <v>0</v>
      </c>
      <c r="J16" s="16">
        <f>B13*I16</f>
        <v>0</v>
      </c>
    </row>
    <row r="17" spans="1:10" ht="22.5" customHeight="1" x14ac:dyDescent="0.15">
      <c r="A17" s="13"/>
      <c r="B17" s="94"/>
      <c r="C17" s="17" t="s">
        <v>23</v>
      </c>
      <c r="D17" s="83">
        <f>IF($G$6=$G$9,0,B13)</f>
        <v>0</v>
      </c>
      <c r="E17" s="84"/>
      <c r="F17" s="118" t="s">
        <v>13</v>
      </c>
      <c r="G17" s="119"/>
      <c r="H17" s="76"/>
      <c r="I17" s="33">
        <v>0</v>
      </c>
      <c r="J17" s="1">
        <f>B13*I17</f>
        <v>0</v>
      </c>
    </row>
    <row r="18" spans="1:10" ht="22.5" customHeight="1" x14ac:dyDescent="0.15">
      <c r="B18" s="94" t="s">
        <v>4</v>
      </c>
      <c r="C18" s="18" t="s">
        <v>21</v>
      </c>
      <c r="D18" s="83">
        <f>ROUND(C13/$G$6*$G$9,-1)</f>
        <v>2500</v>
      </c>
      <c r="E18" s="84"/>
      <c r="F18" s="59" t="s">
        <v>14</v>
      </c>
      <c r="G18" s="59"/>
      <c r="H18" s="59"/>
      <c r="I18" s="59"/>
      <c r="J18" s="1">
        <f>B13*1.1</f>
        <v>66000</v>
      </c>
    </row>
    <row r="19" spans="1:10" ht="22.5" customHeight="1" x14ac:dyDescent="0.15">
      <c r="B19" s="94"/>
      <c r="C19" s="17" t="s">
        <v>23</v>
      </c>
      <c r="D19" s="83">
        <f>IF($G$6=$G$9,0,C13)</f>
        <v>0</v>
      </c>
      <c r="E19" s="84"/>
      <c r="F19" s="59" t="s">
        <v>43</v>
      </c>
      <c r="G19" s="59"/>
      <c r="H19" s="59"/>
      <c r="I19" s="59"/>
      <c r="J19" s="1">
        <f>E13+E14</f>
        <v>6600</v>
      </c>
    </row>
    <row r="20" spans="1:10" ht="22.5" customHeight="1" x14ac:dyDescent="0.15">
      <c r="B20" s="86" t="s">
        <v>31</v>
      </c>
      <c r="C20" s="18" t="s">
        <v>21</v>
      </c>
      <c r="D20" s="83">
        <f>ROUND(E13/1.1/$G$6*$G$9,-1)*1.1</f>
        <v>3300.0000000000005</v>
      </c>
      <c r="E20" s="84"/>
      <c r="F20" s="59" t="s">
        <v>26</v>
      </c>
      <c r="G20" s="59"/>
      <c r="H20" s="59"/>
      <c r="I20" s="59"/>
      <c r="J20" s="1"/>
    </row>
    <row r="21" spans="1:10" ht="22.5" customHeight="1" x14ac:dyDescent="0.15">
      <c r="B21" s="94"/>
      <c r="C21" s="17" t="s">
        <v>23</v>
      </c>
      <c r="D21" s="83">
        <f>IF($G$6=$G$9,0,E13)</f>
        <v>0</v>
      </c>
      <c r="E21" s="84"/>
      <c r="F21" s="59" t="s">
        <v>35</v>
      </c>
      <c r="G21" s="59"/>
      <c r="H21" s="59"/>
      <c r="I21" s="59"/>
      <c r="J21" s="1">
        <v>15400</v>
      </c>
    </row>
    <row r="22" spans="1:10" ht="22.5" customHeight="1" x14ac:dyDescent="0.15">
      <c r="B22" s="86" t="s">
        <v>32</v>
      </c>
      <c r="C22" s="18" t="s">
        <v>21</v>
      </c>
      <c r="D22" s="83">
        <f>ROUND(E14/1.1/$G$6*$G$9,-1)*1.1</f>
        <v>3300.0000000000005</v>
      </c>
      <c r="E22" s="84"/>
      <c r="F22" s="85"/>
      <c r="G22" s="85"/>
      <c r="H22" s="85"/>
      <c r="I22" s="85"/>
      <c r="J22" s="39"/>
    </row>
    <row r="23" spans="1:10" ht="22.5" customHeight="1" x14ac:dyDescent="0.15">
      <c r="B23" s="87"/>
      <c r="C23" s="17" t="s">
        <v>23</v>
      </c>
      <c r="D23" s="83">
        <f>IF($G$6=$G$9,0,E14)</f>
        <v>0</v>
      </c>
      <c r="E23" s="84"/>
      <c r="F23" s="85"/>
      <c r="G23" s="85"/>
      <c r="H23" s="85"/>
      <c r="I23" s="85"/>
      <c r="J23" s="39"/>
    </row>
    <row r="24" spans="1:10" ht="22.5" customHeight="1" x14ac:dyDescent="0.15">
      <c r="B24" s="100" t="s">
        <v>33</v>
      </c>
      <c r="C24" s="18" t="s">
        <v>21</v>
      </c>
      <c r="D24" s="83">
        <f>ROUND(F13/1.1/$G$6*$G$9,-1)*1.1</f>
        <v>3278.0000000000005</v>
      </c>
      <c r="E24" s="84"/>
      <c r="F24" s="102" t="s">
        <v>40</v>
      </c>
      <c r="G24" s="103"/>
      <c r="H24" s="103"/>
      <c r="I24" s="104"/>
      <c r="J24" s="39"/>
    </row>
    <row r="25" spans="1:10" ht="22.5" customHeight="1" x14ac:dyDescent="0.15">
      <c r="B25" s="101"/>
      <c r="C25" s="17" t="s">
        <v>23</v>
      </c>
      <c r="D25" s="83">
        <f>IF($G$6=$G$9,0,F13)</f>
        <v>0</v>
      </c>
      <c r="E25" s="84"/>
      <c r="F25" s="105"/>
      <c r="G25" s="106"/>
      <c r="H25" s="106"/>
      <c r="I25" s="107"/>
      <c r="J25" s="39"/>
    </row>
    <row r="26" spans="1:10" ht="22.5" customHeight="1" x14ac:dyDescent="0.15">
      <c r="B26" s="86" t="s">
        <v>20</v>
      </c>
      <c r="C26" s="18" t="s">
        <v>24</v>
      </c>
      <c r="D26" s="83">
        <f>IF(G9=0,0,G13)</f>
        <v>400</v>
      </c>
      <c r="E26" s="84"/>
      <c r="F26" s="88" t="s">
        <v>39</v>
      </c>
      <c r="G26" s="89"/>
      <c r="H26" s="89"/>
      <c r="I26" s="90"/>
      <c r="J26" s="1"/>
    </row>
    <row r="27" spans="1:10" ht="22.5" customHeight="1" x14ac:dyDescent="0.15">
      <c r="B27" s="87"/>
      <c r="C27" s="17" t="s">
        <v>23</v>
      </c>
      <c r="D27" s="83">
        <f>IF($G$6=$G$9,0,G13)</f>
        <v>0</v>
      </c>
      <c r="E27" s="84"/>
      <c r="F27" s="91"/>
      <c r="G27" s="92"/>
      <c r="H27" s="92"/>
      <c r="I27" s="93"/>
      <c r="J27" s="1"/>
    </row>
    <row r="28" spans="1:10" ht="22.5" customHeight="1" x14ac:dyDescent="0.15">
      <c r="B28" s="94" t="s">
        <v>7</v>
      </c>
      <c r="C28" s="18" t="s">
        <v>21</v>
      </c>
      <c r="D28" s="83">
        <f>IF(G9=0,0,H13)</f>
        <v>2250</v>
      </c>
      <c r="E28" s="84"/>
      <c r="F28" s="91"/>
      <c r="G28" s="92"/>
      <c r="H28" s="92"/>
      <c r="I28" s="93"/>
      <c r="J28" s="23"/>
    </row>
    <row r="29" spans="1:10" ht="22.5" customHeight="1" thickBot="1" x14ac:dyDescent="0.2">
      <c r="B29" s="87"/>
      <c r="C29" s="17" t="s">
        <v>23</v>
      </c>
      <c r="D29" s="95">
        <f>IF($G$6=$G$9,0,H13)</f>
        <v>0</v>
      </c>
      <c r="E29" s="96"/>
      <c r="F29" s="97">
        <f>IF(L13*40%&gt;=15000,L13*40%,15000)</f>
        <v>30011.200000000001</v>
      </c>
      <c r="G29" s="98"/>
      <c r="H29" s="98"/>
      <c r="I29" s="99"/>
      <c r="J29" s="1"/>
    </row>
    <row r="30" spans="1:10" ht="13.5" customHeight="1" thickTop="1" x14ac:dyDescent="0.15">
      <c r="B30" s="60" t="s">
        <v>15</v>
      </c>
      <c r="C30" s="61"/>
      <c r="D30" s="64">
        <f>SUM(D16:E29)</f>
        <v>75028</v>
      </c>
      <c r="E30" s="64"/>
      <c r="F30" s="61" t="s">
        <v>15</v>
      </c>
      <c r="G30" s="61"/>
      <c r="H30" s="61"/>
      <c r="I30" s="61"/>
      <c r="J30" s="66">
        <f>SUM(J16:J25)</f>
        <v>88000</v>
      </c>
    </row>
    <row r="31" spans="1:10" ht="13.5" customHeight="1" thickBot="1" x14ac:dyDescent="0.2">
      <c r="B31" s="62"/>
      <c r="C31" s="63"/>
      <c r="D31" s="65"/>
      <c r="E31" s="65"/>
      <c r="F31" s="59"/>
      <c r="G31" s="59"/>
      <c r="H31" s="59"/>
      <c r="I31" s="59"/>
      <c r="J31" s="67" t="s">
        <v>16</v>
      </c>
    </row>
    <row r="32" spans="1:10" ht="13.5" customHeight="1" x14ac:dyDescent="0.15">
      <c r="B32" s="152" t="s">
        <v>49</v>
      </c>
      <c r="C32" s="153"/>
      <c r="D32" s="153"/>
      <c r="E32" s="154"/>
      <c r="F32" s="76"/>
      <c r="G32" s="59"/>
      <c r="H32" s="59"/>
      <c r="I32" s="59"/>
      <c r="J32" s="67"/>
    </row>
    <row r="33" spans="2:10" ht="13.5" customHeight="1" thickBot="1" x14ac:dyDescent="0.2">
      <c r="B33" s="155"/>
      <c r="C33" s="156"/>
      <c r="D33" s="156"/>
      <c r="E33" s="157"/>
      <c r="F33" s="77"/>
      <c r="G33" s="78"/>
      <c r="H33" s="78"/>
      <c r="I33" s="78"/>
      <c r="J33" s="79"/>
    </row>
    <row r="34" spans="2:10" ht="13.5" customHeight="1" x14ac:dyDescent="0.15">
      <c r="B34" s="155"/>
      <c r="C34" s="156"/>
      <c r="D34" s="156"/>
      <c r="E34" s="157"/>
      <c r="F34" s="80" t="s">
        <v>17</v>
      </c>
      <c r="G34" s="80"/>
      <c r="H34" s="80"/>
      <c r="I34" s="81"/>
      <c r="J34" s="82">
        <f>SUM(D30,J30)-J32</f>
        <v>163028</v>
      </c>
    </row>
    <row r="35" spans="2:10" ht="13.5" customHeight="1" thickBot="1" x14ac:dyDescent="0.2">
      <c r="B35" s="158"/>
      <c r="C35" s="159"/>
      <c r="D35" s="159"/>
      <c r="E35" s="160"/>
      <c r="F35" s="77"/>
      <c r="G35" s="77"/>
      <c r="H35" s="77"/>
      <c r="I35" s="78"/>
      <c r="J35" s="79"/>
    </row>
  </sheetData>
  <sheetProtection selectLockedCells="1"/>
  <mergeCells count="58">
    <mergeCell ref="B8:B9"/>
    <mergeCell ref="C8:E9"/>
    <mergeCell ref="B1:J1"/>
    <mergeCell ref="B2:C3"/>
    <mergeCell ref="I2:J2"/>
    <mergeCell ref="B5:B6"/>
    <mergeCell ref="C5:E6"/>
    <mergeCell ref="C10:F11"/>
    <mergeCell ref="D12:E12"/>
    <mergeCell ref="B13:B14"/>
    <mergeCell ref="C13:C14"/>
    <mergeCell ref="F13:F14"/>
    <mergeCell ref="B20:B21"/>
    <mergeCell ref="D20:E20"/>
    <mergeCell ref="F21:I21"/>
    <mergeCell ref="D21:E21"/>
    <mergeCell ref="B18:B19"/>
    <mergeCell ref="D18:E18"/>
    <mergeCell ref="F18:I18"/>
    <mergeCell ref="D19:E19"/>
    <mergeCell ref="F20:I20"/>
    <mergeCell ref="B16:B17"/>
    <mergeCell ref="D16:E16"/>
    <mergeCell ref="F16:H16"/>
    <mergeCell ref="D17:E17"/>
    <mergeCell ref="F17:H17"/>
    <mergeCell ref="H13:H14"/>
    <mergeCell ref="I13:I14"/>
    <mergeCell ref="J13:J14"/>
    <mergeCell ref="L13:M14"/>
    <mergeCell ref="G13:G14"/>
    <mergeCell ref="D24:E24"/>
    <mergeCell ref="F24:I25"/>
    <mergeCell ref="D25:E25"/>
    <mergeCell ref="B22:B23"/>
    <mergeCell ref="D22:E22"/>
    <mergeCell ref="F22:I22"/>
    <mergeCell ref="B32:E35"/>
    <mergeCell ref="F32:I33"/>
    <mergeCell ref="J32:J33"/>
    <mergeCell ref="F34:I35"/>
    <mergeCell ref="J34:J35"/>
    <mergeCell ref="F19:I19"/>
    <mergeCell ref="B30:C31"/>
    <mergeCell ref="D30:E31"/>
    <mergeCell ref="F30:I31"/>
    <mergeCell ref="J30:J31"/>
    <mergeCell ref="D23:E23"/>
    <mergeCell ref="F23:I23"/>
    <mergeCell ref="B26:B27"/>
    <mergeCell ref="D26:E26"/>
    <mergeCell ref="F26:I28"/>
    <mergeCell ref="D27:E27"/>
    <mergeCell ref="B28:B29"/>
    <mergeCell ref="D28:E28"/>
    <mergeCell ref="D29:E29"/>
    <mergeCell ref="F29:I29"/>
    <mergeCell ref="B24:B25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zoomScaleNormal="100" workbookViewId="0">
      <selection activeCell="I13" sqref="I13:I14"/>
    </sheetView>
  </sheetViews>
  <sheetFormatPr defaultRowHeight="13.5" x14ac:dyDescent="0.15"/>
  <cols>
    <col min="1" max="1" width="3.625" style="2" customWidth="1"/>
    <col min="2" max="3" width="20.625" style="2" customWidth="1"/>
    <col min="4" max="5" width="10.625" style="2" customWidth="1"/>
    <col min="6" max="9" width="15.625" style="2" customWidth="1"/>
    <col min="10" max="10" width="20.625" style="2" customWidth="1"/>
    <col min="11" max="11" width="3.625" style="2" customWidth="1"/>
    <col min="12" max="12" width="5.625" style="2" customWidth="1"/>
    <col min="13" max="16384" width="9" style="2"/>
  </cols>
  <sheetData>
    <row r="1" spans="1:13" ht="13.5" customHeight="1" x14ac:dyDescent="0.15">
      <c r="B1" s="134"/>
      <c r="C1" s="134"/>
      <c r="D1" s="134"/>
      <c r="E1" s="134"/>
      <c r="F1" s="134"/>
      <c r="G1" s="134"/>
      <c r="H1" s="134"/>
      <c r="I1" s="134"/>
      <c r="J1" s="134"/>
    </row>
    <row r="2" spans="1:13" ht="17.25" customHeight="1" x14ac:dyDescent="0.15">
      <c r="B2" s="128" t="s">
        <v>18</v>
      </c>
      <c r="C2" s="128"/>
      <c r="D2" s="3"/>
      <c r="E2" s="3"/>
      <c r="F2" s="25"/>
      <c r="G2" s="3"/>
      <c r="H2" s="3"/>
      <c r="I2" s="130" t="s">
        <v>25</v>
      </c>
      <c r="J2" s="131"/>
    </row>
    <row r="3" spans="1:13" ht="17.25" customHeight="1" thickBot="1" x14ac:dyDescent="0.2">
      <c r="B3" s="129"/>
      <c r="C3" s="129"/>
      <c r="D3" s="3"/>
      <c r="E3" s="3"/>
      <c r="F3" s="3"/>
      <c r="G3" s="3"/>
      <c r="H3" s="3"/>
      <c r="I3" s="28"/>
      <c r="J3" s="28"/>
    </row>
    <row r="4" spans="1:13" ht="13.5" customHeight="1" x14ac:dyDescent="0.15">
      <c r="B4" s="3"/>
      <c r="C4" s="3"/>
      <c r="D4" s="3"/>
      <c r="E4" s="3"/>
      <c r="F4" s="3"/>
      <c r="G4" s="3"/>
      <c r="H4" s="3"/>
      <c r="I4" s="28"/>
      <c r="J4" s="28"/>
    </row>
    <row r="5" spans="1:13" ht="17.25" x14ac:dyDescent="0.15">
      <c r="B5" s="124" t="s">
        <v>38</v>
      </c>
      <c r="C5" s="132">
        <v>45992</v>
      </c>
      <c r="D5" s="132"/>
      <c r="E5" s="132"/>
      <c r="F5" s="4"/>
      <c r="G5" s="58" t="s">
        <v>0</v>
      </c>
      <c r="H5" s="20"/>
      <c r="I5" s="28"/>
      <c r="J5" s="30" t="s">
        <v>27</v>
      </c>
    </row>
    <row r="6" spans="1:13" ht="17.25" x14ac:dyDescent="0.15">
      <c r="B6" s="124"/>
      <c r="C6" s="133"/>
      <c r="D6" s="133"/>
      <c r="E6" s="133"/>
      <c r="F6" s="4"/>
      <c r="G6" s="5">
        <v>31</v>
      </c>
      <c r="H6" s="21"/>
      <c r="I6" s="28"/>
      <c r="J6" s="31" t="s">
        <v>28</v>
      </c>
    </row>
    <row r="7" spans="1:13" ht="13.5" customHeight="1" x14ac:dyDescent="0.15">
      <c r="B7" s="6"/>
      <c r="C7" s="7"/>
      <c r="D7" s="7"/>
      <c r="E7" s="7"/>
      <c r="F7" s="8"/>
      <c r="G7" s="7"/>
      <c r="H7" s="7"/>
      <c r="I7" s="28"/>
      <c r="J7" s="28"/>
    </row>
    <row r="8" spans="1:13" ht="17.25" x14ac:dyDescent="0.15">
      <c r="B8" s="124" t="s">
        <v>1</v>
      </c>
      <c r="C8" s="125" t="s">
        <v>42</v>
      </c>
      <c r="D8" s="125"/>
      <c r="E8" s="125"/>
      <c r="F8" s="4"/>
      <c r="G8" s="52" t="s">
        <v>37</v>
      </c>
      <c r="I8" s="28"/>
      <c r="J8" s="29" t="s">
        <v>29</v>
      </c>
    </row>
    <row r="9" spans="1:13" ht="17.25" x14ac:dyDescent="0.15">
      <c r="B9" s="124"/>
      <c r="C9" s="126"/>
      <c r="D9" s="126"/>
      <c r="E9" s="126"/>
      <c r="F9" s="4"/>
      <c r="G9" s="38">
        <f>DATE(YEAR(C5),MONTH(C5)+1,0)-C5+1</f>
        <v>31</v>
      </c>
      <c r="H9" s="20"/>
      <c r="I9" s="28"/>
      <c r="J9" s="28" t="s">
        <v>30</v>
      </c>
    </row>
    <row r="10" spans="1:13" ht="13.5" customHeight="1" x14ac:dyDescent="0.15">
      <c r="B10" s="3"/>
      <c r="C10" s="120" t="s">
        <v>2</v>
      </c>
      <c r="D10" s="120"/>
      <c r="E10" s="120"/>
      <c r="F10" s="71"/>
      <c r="G10" s="3"/>
      <c r="H10" s="3"/>
      <c r="I10" s="28"/>
      <c r="J10" s="28"/>
    </row>
    <row r="11" spans="1:13" ht="13.5" customHeight="1" thickBot="1" x14ac:dyDescent="0.2">
      <c r="B11" s="3"/>
      <c r="C11" s="74"/>
      <c r="D11" s="74"/>
      <c r="E11" s="74"/>
      <c r="F11" s="74"/>
      <c r="G11" s="3"/>
      <c r="H11" s="3"/>
      <c r="I11" s="3"/>
      <c r="J11" s="3"/>
    </row>
    <row r="12" spans="1:13" s="9" customFormat="1" ht="22.5" customHeight="1" x14ac:dyDescent="0.15">
      <c r="B12" s="10" t="s">
        <v>3</v>
      </c>
      <c r="C12" s="47" t="s">
        <v>4</v>
      </c>
      <c r="D12" s="121" t="s">
        <v>5</v>
      </c>
      <c r="E12" s="121"/>
      <c r="F12" s="22" t="s">
        <v>6</v>
      </c>
      <c r="G12" s="24" t="s">
        <v>19</v>
      </c>
      <c r="H12" s="35" t="s">
        <v>7</v>
      </c>
      <c r="I12" s="32" t="s">
        <v>8</v>
      </c>
      <c r="J12" s="11" t="s">
        <v>9</v>
      </c>
    </row>
    <row r="13" spans="1:13" ht="22.5" customHeight="1" x14ac:dyDescent="0.15">
      <c r="B13" s="122">
        <v>60000</v>
      </c>
      <c r="C13" s="108">
        <v>2500</v>
      </c>
      <c r="D13" s="12" t="s">
        <v>10</v>
      </c>
      <c r="E13" s="48">
        <v>3300</v>
      </c>
      <c r="F13" s="108">
        <v>3278</v>
      </c>
      <c r="G13" s="108">
        <v>400</v>
      </c>
      <c r="H13" s="108">
        <v>2250</v>
      </c>
      <c r="I13" s="110">
        <f>ROUNDDOWN(SUM(B13:H14)*2.5%,0)</f>
        <v>1875</v>
      </c>
      <c r="J13" s="67">
        <f>SUM(B13:I14)</f>
        <v>76903</v>
      </c>
      <c r="L13" s="112">
        <f>SUM(B13:H14)</f>
        <v>75028</v>
      </c>
      <c r="M13" s="112"/>
    </row>
    <row r="14" spans="1:13" ht="22.5" customHeight="1" thickBot="1" x14ac:dyDescent="0.2">
      <c r="B14" s="123"/>
      <c r="C14" s="109"/>
      <c r="D14" s="50" t="s">
        <v>11</v>
      </c>
      <c r="E14" s="49">
        <v>3300</v>
      </c>
      <c r="F14" s="109"/>
      <c r="G14" s="109"/>
      <c r="H14" s="109"/>
      <c r="I14" s="111"/>
      <c r="J14" s="79"/>
      <c r="L14" s="112"/>
      <c r="M14" s="112"/>
    </row>
    <row r="15" spans="1:13" ht="13.5" customHeight="1" thickBot="1" x14ac:dyDescent="0.2">
      <c r="A15" s="13"/>
      <c r="B15" s="3"/>
      <c r="C15" s="3"/>
      <c r="D15" s="19"/>
      <c r="E15" s="19"/>
      <c r="F15" s="3"/>
      <c r="G15" s="3"/>
      <c r="H15" s="3"/>
      <c r="I15" s="3"/>
      <c r="J15" s="3"/>
    </row>
    <row r="16" spans="1:13" ht="22.5" customHeight="1" x14ac:dyDescent="0.15">
      <c r="A16" s="14"/>
      <c r="B16" s="113" t="s">
        <v>3</v>
      </c>
      <c r="C16" s="15" t="s">
        <v>22</v>
      </c>
      <c r="D16" s="114">
        <f>ROUND(B13/$G$6*$G$9,-1)</f>
        <v>60000</v>
      </c>
      <c r="E16" s="115"/>
      <c r="F16" s="116" t="s">
        <v>12</v>
      </c>
      <c r="G16" s="117"/>
      <c r="H16" s="80"/>
      <c r="I16" s="51">
        <v>0</v>
      </c>
      <c r="J16" s="16">
        <v>0</v>
      </c>
    </row>
    <row r="17" spans="1:10" ht="22.5" customHeight="1" x14ac:dyDescent="0.15">
      <c r="A17" s="13"/>
      <c r="B17" s="94"/>
      <c r="C17" s="17" t="s">
        <v>23</v>
      </c>
      <c r="D17" s="83">
        <f>IF(G6=G9,0,B13)</f>
        <v>0</v>
      </c>
      <c r="E17" s="84"/>
      <c r="F17" s="118" t="s">
        <v>13</v>
      </c>
      <c r="G17" s="119"/>
      <c r="H17" s="76"/>
      <c r="I17" s="33">
        <v>0</v>
      </c>
      <c r="J17" s="1">
        <f>B13*I17</f>
        <v>0</v>
      </c>
    </row>
    <row r="18" spans="1:10" ht="22.5" customHeight="1" x14ac:dyDescent="0.15">
      <c r="B18" s="94" t="s">
        <v>4</v>
      </c>
      <c r="C18" s="18" t="s">
        <v>21</v>
      </c>
      <c r="D18" s="83">
        <f>ROUND(C13/$G$6*$G$9,-1)</f>
        <v>2500</v>
      </c>
      <c r="E18" s="84"/>
      <c r="F18" s="59" t="s">
        <v>14</v>
      </c>
      <c r="G18" s="59"/>
      <c r="H18" s="59"/>
      <c r="I18" s="59"/>
      <c r="J18" s="1">
        <f>B13*1.1</f>
        <v>66000</v>
      </c>
    </row>
    <row r="19" spans="1:10" ht="22.5" customHeight="1" x14ac:dyDescent="0.15">
      <c r="B19" s="94"/>
      <c r="C19" s="17" t="s">
        <v>23</v>
      </c>
      <c r="D19" s="83">
        <f>IF($G$6=$G$9,0,C13)</f>
        <v>0</v>
      </c>
      <c r="E19" s="84"/>
      <c r="F19" s="59" t="s">
        <v>43</v>
      </c>
      <c r="G19" s="59"/>
      <c r="H19" s="59"/>
      <c r="I19" s="59"/>
      <c r="J19" s="1">
        <f>E13+E14</f>
        <v>6600</v>
      </c>
    </row>
    <row r="20" spans="1:10" ht="22.5" customHeight="1" x14ac:dyDescent="0.15">
      <c r="B20" s="86" t="s">
        <v>31</v>
      </c>
      <c r="C20" s="18" t="s">
        <v>21</v>
      </c>
      <c r="D20" s="83">
        <f>ROUND(E13/1.1/$G$6*$G$9,-1)*1.1</f>
        <v>3300.0000000000005</v>
      </c>
      <c r="E20" s="84"/>
      <c r="F20" s="59" t="s">
        <v>26</v>
      </c>
      <c r="G20" s="59"/>
      <c r="H20" s="59"/>
      <c r="I20" s="59"/>
      <c r="J20" s="1"/>
    </row>
    <row r="21" spans="1:10" ht="22.5" customHeight="1" x14ac:dyDescent="0.15">
      <c r="B21" s="94"/>
      <c r="C21" s="17" t="s">
        <v>23</v>
      </c>
      <c r="D21" s="83">
        <f>IF($G$6=$G$9,0,E13)</f>
        <v>0</v>
      </c>
      <c r="E21" s="84"/>
      <c r="F21" s="59" t="s">
        <v>35</v>
      </c>
      <c r="G21" s="59"/>
      <c r="H21" s="59"/>
      <c r="I21" s="59"/>
      <c r="J21" s="1">
        <v>15400</v>
      </c>
    </row>
    <row r="22" spans="1:10" ht="22.5" customHeight="1" x14ac:dyDescent="0.15">
      <c r="B22" s="86" t="s">
        <v>32</v>
      </c>
      <c r="C22" s="18" t="s">
        <v>21</v>
      </c>
      <c r="D22" s="83">
        <f>ROUND(E14/1.1/$G$6*$G$9,-1)*1.1</f>
        <v>3300.0000000000005</v>
      </c>
      <c r="E22" s="84"/>
      <c r="F22" s="85"/>
      <c r="G22" s="85"/>
      <c r="H22" s="85"/>
      <c r="I22" s="85"/>
      <c r="J22" s="27"/>
    </row>
    <row r="23" spans="1:10" ht="22.5" customHeight="1" x14ac:dyDescent="0.15">
      <c r="B23" s="87"/>
      <c r="C23" s="17" t="s">
        <v>23</v>
      </c>
      <c r="D23" s="83">
        <f>IF($G$6=$G$9,0,E14)</f>
        <v>0</v>
      </c>
      <c r="E23" s="84"/>
      <c r="F23" s="85"/>
      <c r="G23" s="85"/>
      <c r="H23" s="85"/>
      <c r="I23" s="85"/>
      <c r="J23" s="27"/>
    </row>
    <row r="24" spans="1:10" ht="22.5" customHeight="1" x14ac:dyDescent="0.15">
      <c r="B24" s="100" t="s">
        <v>33</v>
      </c>
      <c r="C24" s="18" t="s">
        <v>21</v>
      </c>
      <c r="D24" s="83">
        <f>ROUND(F13/1.1/$G$6*$G$9,-1)*1.1</f>
        <v>3278.0000000000005</v>
      </c>
      <c r="E24" s="84"/>
      <c r="F24" s="102" t="s">
        <v>40</v>
      </c>
      <c r="G24" s="103"/>
      <c r="H24" s="103"/>
      <c r="I24" s="104"/>
      <c r="J24" s="27"/>
    </row>
    <row r="25" spans="1:10" ht="22.5" customHeight="1" x14ac:dyDescent="0.15">
      <c r="B25" s="101"/>
      <c r="C25" s="17" t="s">
        <v>23</v>
      </c>
      <c r="D25" s="83">
        <f>IF($G$6=$G$9,0,F13)</f>
        <v>0</v>
      </c>
      <c r="E25" s="84"/>
      <c r="F25" s="105"/>
      <c r="G25" s="106"/>
      <c r="H25" s="106"/>
      <c r="I25" s="107"/>
      <c r="J25" s="27"/>
    </row>
    <row r="26" spans="1:10" ht="22.5" customHeight="1" x14ac:dyDescent="0.15">
      <c r="B26" s="86" t="s">
        <v>20</v>
      </c>
      <c r="C26" s="18" t="s">
        <v>24</v>
      </c>
      <c r="D26" s="83">
        <f>IF(G9=0,0,G13)</f>
        <v>400</v>
      </c>
      <c r="E26" s="84"/>
      <c r="F26" s="88" t="s">
        <v>44</v>
      </c>
      <c r="G26" s="89"/>
      <c r="H26" s="89"/>
      <c r="I26" s="90"/>
      <c r="J26" s="1"/>
    </row>
    <row r="27" spans="1:10" ht="22.5" customHeight="1" x14ac:dyDescent="0.15">
      <c r="B27" s="87"/>
      <c r="C27" s="17" t="s">
        <v>23</v>
      </c>
      <c r="D27" s="83">
        <f>IF($G$6=$G$9,0,G13)</f>
        <v>0</v>
      </c>
      <c r="E27" s="84"/>
      <c r="F27" s="91"/>
      <c r="G27" s="92"/>
      <c r="H27" s="92"/>
      <c r="I27" s="93"/>
      <c r="J27" s="1"/>
    </row>
    <row r="28" spans="1:10" ht="22.5" customHeight="1" x14ac:dyDescent="0.15">
      <c r="B28" s="94" t="s">
        <v>7</v>
      </c>
      <c r="C28" s="18" t="s">
        <v>21</v>
      </c>
      <c r="D28" s="83">
        <f>IF(G9=0,0,H13)</f>
        <v>2250</v>
      </c>
      <c r="E28" s="84"/>
      <c r="F28" s="91"/>
      <c r="G28" s="92"/>
      <c r="H28" s="92"/>
      <c r="I28" s="93"/>
      <c r="J28" s="23"/>
    </row>
    <row r="29" spans="1:10" ht="22.5" customHeight="1" thickBot="1" x14ac:dyDescent="0.2">
      <c r="B29" s="87"/>
      <c r="C29" s="17" t="s">
        <v>23</v>
      </c>
      <c r="D29" s="95">
        <f>IF($G$6=$G$9,0,H13)</f>
        <v>0</v>
      </c>
      <c r="E29" s="96"/>
      <c r="F29" s="135"/>
      <c r="G29" s="136"/>
      <c r="H29" s="136"/>
      <c r="I29" s="137"/>
      <c r="J29" s="1"/>
    </row>
    <row r="30" spans="1:10" ht="13.5" customHeight="1" thickTop="1" x14ac:dyDescent="0.15">
      <c r="B30" s="60" t="s">
        <v>15</v>
      </c>
      <c r="C30" s="61"/>
      <c r="D30" s="64">
        <f>SUM(D16:E29)</f>
        <v>75028</v>
      </c>
      <c r="E30" s="64"/>
      <c r="F30" s="61" t="s">
        <v>15</v>
      </c>
      <c r="G30" s="61"/>
      <c r="H30" s="61"/>
      <c r="I30" s="61"/>
      <c r="J30" s="66">
        <f>SUM(J16:J29)</f>
        <v>88000</v>
      </c>
    </row>
    <row r="31" spans="1:10" ht="13.5" customHeight="1" thickBot="1" x14ac:dyDescent="0.2">
      <c r="B31" s="62"/>
      <c r="C31" s="63"/>
      <c r="D31" s="65"/>
      <c r="E31" s="65"/>
      <c r="F31" s="59"/>
      <c r="G31" s="59"/>
      <c r="H31" s="59"/>
      <c r="I31" s="59"/>
      <c r="J31" s="67" t="s">
        <v>16</v>
      </c>
    </row>
    <row r="32" spans="1:10" ht="13.5" customHeight="1" x14ac:dyDescent="0.15">
      <c r="B32" s="152" t="s">
        <v>49</v>
      </c>
      <c r="C32" s="153"/>
      <c r="D32" s="153"/>
      <c r="E32" s="154"/>
      <c r="F32" s="76"/>
      <c r="G32" s="59"/>
      <c r="H32" s="59"/>
      <c r="I32" s="59"/>
      <c r="J32" s="67"/>
    </row>
    <row r="33" spans="2:10" ht="13.5" customHeight="1" thickBot="1" x14ac:dyDescent="0.2">
      <c r="B33" s="155"/>
      <c r="C33" s="156"/>
      <c r="D33" s="156"/>
      <c r="E33" s="157"/>
      <c r="F33" s="77"/>
      <c r="G33" s="78"/>
      <c r="H33" s="78"/>
      <c r="I33" s="78"/>
      <c r="J33" s="79"/>
    </row>
    <row r="34" spans="2:10" ht="13.5" customHeight="1" x14ac:dyDescent="0.15">
      <c r="B34" s="155"/>
      <c r="C34" s="156"/>
      <c r="D34" s="156"/>
      <c r="E34" s="157"/>
      <c r="F34" s="80" t="s">
        <v>17</v>
      </c>
      <c r="G34" s="80"/>
      <c r="H34" s="80"/>
      <c r="I34" s="81"/>
      <c r="J34" s="82">
        <f>SUM(D30,J30)-J32</f>
        <v>163028</v>
      </c>
    </row>
    <row r="35" spans="2:10" ht="13.5" customHeight="1" thickBot="1" x14ac:dyDescent="0.2">
      <c r="B35" s="158"/>
      <c r="C35" s="159"/>
      <c r="D35" s="159"/>
      <c r="E35" s="160"/>
      <c r="F35" s="77"/>
      <c r="G35" s="77"/>
      <c r="H35" s="77"/>
      <c r="I35" s="78"/>
      <c r="J35" s="79"/>
    </row>
  </sheetData>
  <sheetProtection selectLockedCells="1"/>
  <mergeCells count="58">
    <mergeCell ref="F17:H17"/>
    <mergeCell ref="F34:I35"/>
    <mergeCell ref="J34:J35"/>
    <mergeCell ref="B30:C31"/>
    <mergeCell ref="D30:E31"/>
    <mergeCell ref="F30:I31"/>
    <mergeCell ref="J30:J31"/>
    <mergeCell ref="F32:I33"/>
    <mergeCell ref="J32:J33"/>
    <mergeCell ref="B32:E35"/>
    <mergeCell ref="F24:I25"/>
    <mergeCell ref="F26:I28"/>
    <mergeCell ref="B24:B25"/>
    <mergeCell ref="D24:E24"/>
    <mergeCell ref="D25:E25"/>
    <mergeCell ref="B28:B29"/>
    <mergeCell ref="D28:E28"/>
    <mergeCell ref="D29:E29"/>
    <mergeCell ref="F29:I29"/>
    <mergeCell ref="B26:B27"/>
    <mergeCell ref="D26:E26"/>
    <mergeCell ref="D27:E27"/>
    <mergeCell ref="D23:E23"/>
    <mergeCell ref="F23:I23"/>
    <mergeCell ref="B22:B23"/>
    <mergeCell ref="B20:B21"/>
    <mergeCell ref="D20:E20"/>
    <mergeCell ref="F21:I21"/>
    <mergeCell ref="D21:E21"/>
    <mergeCell ref="D22:E22"/>
    <mergeCell ref="F18:I18"/>
    <mergeCell ref="B18:B19"/>
    <mergeCell ref="D18:E18"/>
    <mergeCell ref="F22:I22"/>
    <mergeCell ref="D19:E19"/>
    <mergeCell ref="F20:I20"/>
    <mergeCell ref="F19:I19"/>
    <mergeCell ref="B1:J1"/>
    <mergeCell ref="B2:C3"/>
    <mergeCell ref="I2:J2"/>
    <mergeCell ref="B5:B6"/>
    <mergeCell ref="C5:E6"/>
    <mergeCell ref="H13:H14"/>
    <mergeCell ref="B16:B17"/>
    <mergeCell ref="L13:M14"/>
    <mergeCell ref="B8:B9"/>
    <mergeCell ref="C8:E9"/>
    <mergeCell ref="C10:F11"/>
    <mergeCell ref="D12:E12"/>
    <mergeCell ref="I13:I14"/>
    <mergeCell ref="J13:J14"/>
    <mergeCell ref="B13:B14"/>
    <mergeCell ref="C13:C14"/>
    <mergeCell ref="F13:F14"/>
    <mergeCell ref="G13:G14"/>
    <mergeCell ref="D16:E16"/>
    <mergeCell ref="D17:E17"/>
    <mergeCell ref="F16:H16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0589-1D05-497D-81DC-0CB362ADB021}">
  <sheetPr>
    <pageSetUpPr fitToPage="1"/>
  </sheetPr>
  <dimension ref="A1:M35"/>
  <sheetViews>
    <sheetView zoomScaleNormal="100" workbookViewId="0">
      <selection activeCell="I13" sqref="I13:I14"/>
    </sheetView>
  </sheetViews>
  <sheetFormatPr defaultRowHeight="13.5" x14ac:dyDescent="0.15"/>
  <cols>
    <col min="1" max="1" width="3.625" style="2" customWidth="1"/>
    <col min="2" max="3" width="20.625" style="2" customWidth="1"/>
    <col min="4" max="5" width="10.625" style="2" customWidth="1"/>
    <col min="6" max="9" width="15.625" style="2" customWidth="1"/>
    <col min="10" max="10" width="20.625" style="2" customWidth="1"/>
    <col min="11" max="11" width="3.625" style="2" customWidth="1"/>
    <col min="12" max="12" width="5.625" style="2" customWidth="1"/>
    <col min="13" max="16384" width="9" style="2"/>
  </cols>
  <sheetData>
    <row r="1" spans="1:13" ht="13.5" customHeight="1" x14ac:dyDescent="0.15">
      <c r="B1" s="127"/>
      <c r="C1" s="127"/>
      <c r="D1" s="127"/>
      <c r="E1" s="127"/>
      <c r="F1" s="127"/>
      <c r="G1" s="127"/>
      <c r="H1" s="127"/>
      <c r="I1" s="127"/>
      <c r="J1" s="127"/>
    </row>
    <row r="2" spans="1:13" ht="17.25" customHeight="1" x14ac:dyDescent="0.15">
      <c r="B2" s="128" t="s">
        <v>18</v>
      </c>
      <c r="C2" s="128"/>
      <c r="D2" s="3"/>
      <c r="E2" s="3"/>
      <c r="F2" s="25"/>
      <c r="G2" s="3"/>
      <c r="H2" s="3"/>
      <c r="I2" s="130" t="s">
        <v>25</v>
      </c>
      <c r="J2" s="131"/>
    </row>
    <row r="3" spans="1:13" ht="17.25" customHeight="1" thickBot="1" x14ac:dyDescent="0.2">
      <c r="B3" s="129"/>
      <c r="C3" s="129"/>
      <c r="D3" s="3"/>
      <c r="E3" s="3"/>
      <c r="G3" s="3"/>
      <c r="H3" s="3"/>
      <c r="I3" s="28"/>
      <c r="J3" s="28"/>
    </row>
    <row r="4" spans="1:13" ht="13.5" customHeight="1" x14ac:dyDescent="0.15">
      <c r="B4" s="3"/>
      <c r="C4" s="3"/>
      <c r="D4" s="3"/>
      <c r="E4" s="3"/>
      <c r="F4" s="3"/>
      <c r="G4" s="3"/>
      <c r="H4" s="3"/>
      <c r="I4" s="28"/>
      <c r="J4" s="28"/>
    </row>
    <row r="5" spans="1:13" ht="17.25" x14ac:dyDescent="0.15">
      <c r="B5" s="124" t="s">
        <v>38</v>
      </c>
      <c r="C5" s="132">
        <v>45992</v>
      </c>
      <c r="D5" s="132"/>
      <c r="E5" s="132"/>
      <c r="F5" s="4"/>
      <c r="G5" s="58" t="s">
        <v>0</v>
      </c>
      <c r="H5" s="20"/>
      <c r="I5" s="28"/>
      <c r="J5" s="30" t="s">
        <v>27</v>
      </c>
    </row>
    <row r="6" spans="1:13" ht="17.25" x14ac:dyDescent="0.15">
      <c r="B6" s="124"/>
      <c r="C6" s="133"/>
      <c r="D6" s="133"/>
      <c r="E6" s="133"/>
      <c r="F6" s="4"/>
      <c r="G6" s="5">
        <v>31</v>
      </c>
      <c r="H6" s="21"/>
      <c r="I6" s="28"/>
      <c r="J6" s="31" t="s">
        <v>28</v>
      </c>
    </row>
    <row r="7" spans="1:13" ht="13.5" customHeight="1" x14ac:dyDescent="0.15">
      <c r="B7" s="6"/>
      <c r="C7" s="7"/>
      <c r="D7" s="7"/>
      <c r="E7" s="7"/>
      <c r="F7" s="8"/>
      <c r="G7" s="7"/>
      <c r="H7" s="7"/>
      <c r="I7" s="28"/>
      <c r="J7" s="28"/>
    </row>
    <row r="8" spans="1:13" ht="17.25" x14ac:dyDescent="0.15">
      <c r="B8" s="124" t="s">
        <v>1</v>
      </c>
      <c r="C8" s="125" t="s">
        <v>42</v>
      </c>
      <c r="D8" s="125"/>
      <c r="E8" s="125"/>
      <c r="F8" s="4"/>
      <c r="G8" s="52" t="s">
        <v>37</v>
      </c>
      <c r="I8" s="28"/>
      <c r="J8" s="29" t="s">
        <v>29</v>
      </c>
    </row>
    <row r="9" spans="1:13" ht="17.25" x14ac:dyDescent="0.15">
      <c r="B9" s="124"/>
      <c r="C9" s="126"/>
      <c r="D9" s="126"/>
      <c r="E9" s="126"/>
      <c r="F9" s="4"/>
      <c r="G9" s="38">
        <f>DATE(YEAR(C5),MONTH(C5)+1,0)-C5+1</f>
        <v>31</v>
      </c>
      <c r="H9" s="20"/>
      <c r="I9" s="28"/>
      <c r="J9" s="28" t="s">
        <v>30</v>
      </c>
    </row>
    <row r="10" spans="1:13" ht="13.5" customHeight="1" x14ac:dyDescent="0.15">
      <c r="B10" s="3"/>
      <c r="C10" s="120" t="s">
        <v>2</v>
      </c>
      <c r="D10" s="120"/>
      <c r="E10" s="120"/>
      <c r="F10" s="71"/>
      <c r="G10" s="3"/>
      <c r="H10" s="3"/>
      <c r="I10" s="28"/>
      <c r="J10" s="28"/>
    </row>
    <row r="11" spans="1:13" ht="13.5" customHeight="1" thickBot="1" x14ac:dyDescent="0.2">
      <c r="B11" s="3"/>
      <c r="C11" s="74"/>
      <c r="D11" s="74"/>
      <c r="E11" s="74"/>
      <c r="F11" s="74"/>
      <c r="G11" s="3"/>
      <c r="H11" s="3"/>
      <c r="I11" s="3"/>
      <c r="J11" s="3"/>
    </row>
    <row r="12" spans="1:13" s="9" customFormat="1" ht="22.5" customHeight="1" x14ac:dyDescent="0.15">
      <c r="B12" s="10" t="s">
        <v>3</v>
      </c>
      <c r="C12" s="53" t="s">
        <v>4</v>
      </c>
      <c r="D12" s="121" t="s">
        <v>5</v>
      </c>
      <c r="E12" s="121"/>
      <c r="F12" s="22" t="s">
        <v>6</v>
      </c>
      <c r="G12" s="24" t="s">
        <v>19</v>
      </c>
      <c r="H12" s="53" t="s">
        <v>7</v>
      </c>
      <c r="I12" s="53" t="s">
        <v>41</v>
      </c>
      <c r="J12" s="11" t="s">
        <v>9</v>
      </c>
    </row>
    <row r="13" spans="1:13" ht="22.5" customHeight="1" x14ac:dyDescent="0.15">
      <c r="B13" s="122">
        <v>60000</v>
      </c>
      <c r="C13" s="108">
        <v>2500</v>
      </c>
      <c r="D13" s="12" t="s">
        <v>10</v>
      </c>
      <c r="E13" s="55">
        <v>3300</v>
      </c>
      <c r="F13" s="108">
        <v>3278</v>
      </c>
      <c r="G13" s="108">
        <v>400</v>
      </c>
      <c r="H13" s="108">
        <v>2250</v>
      </c>
      <c r="I13" s="110">
        <f>ROUNDDOWN(SUM(B13:H14)*0.8%,0)</f>
        <v>600</v>
      </c>
      <c r="J13" s="67">
        <f>SUM(B13:I14)</f>
        <v>75628</v>
      </c>
      <c r="L13" s="112">
        <f>SUM(B13:H14)</f>
        <v>75028</v>
      </c>
      <c r="M13" s="112"/>
    </row>
    <row r="14" spans="1:13" ht="22.5" customHeight="1" thickBot="1" x14ac:dyDescent="0.2">
      <c r="B14" s="123"/>
      <c r="C14" s="109"/>
      <c r="D14" s="57" t="s">
        <v>11</v>
      </c>
      <c r="E14" s="56">
        <v>3300</v>
      </c>
      <c r="F14" s="109"/>
      <c r="G14" s="109"/>
      <c r="H14" s="109"/>
      <c r="I14" s="111"/>
      <c r="J14" s="79"/>
      <c r="L14" s="112"/>
      <c r="M14" s="112"/>
    </row>
    <row r="15" spans="1:13" ht="13.5" customHeight="1" thickBot="1" x14ac:dyDescent="0.2">
      <c r="A15" s="13"/>
      <c r="B15" s="3"/>
      <c r="C15" s="3"/>
      <c r="D15" s="19"/>
      <c r="E15" s="19"/>
      <c r="F15" s="3"/>
      <c r="G15" s="3"/>
      <c r="H15" s="3"/>
      <c r="I15" s="3"/>
      <c r="J15" s="3"/>
    </row>
    <row r="16" spans="1:13" ht="22.5" customHeight="1" x14ac:dyDescent="0.15">
      <c r="A16" s="14"/>
      <c r="B16" s="113" t="s">
        <v>3</v>
      </c>
      <c r="C16" s="15" t="s">
        <v>22</v>
      </c>
      <c r="D16" s="114">
        <f>ROUND(B13/$G$6*$G$9,-1)</f>
        <v>60000</v>
      </c>
      <c r="E16" s="115"/>
      <c r="F16" s="116" t="s">
        <v>12</v>
      </c>
      <c r="G16" s="117"/>
      <c r="H16" s="80"/>
      <c r="I16" s="51">
        <v>0</v>
      </c>
      <c r="J16" s="16">
        <f>B13*I16</f>
        <v>0</v>
      </c>
    </row>
    <row r="17" spans="1:10" ht="22.5" customHeight="1" x14ac:dyDescent="0.15">
      <c r="A17" s="13"/>
      <c r="B17" s="94"/>
      <c r="C17" s="17" t="s">
        <v>23</v>
      </c>
      <c r="D17" s="83">
        <f>IF($G$6=$G$9,0,B13)</f>
        <v>0</v>
      </c>
      <c r="E17" s="84"/>
      <c r="F17" s="118" t="s">
        <v>13</v>
      </c>
      <c r="G17" s="119"/>
      <c r="H17" s="76"/>
      <c r="I17" s="33">
        <v>0</v>
      </c>
      <c r="J17" s="1">
        <f>B13*I17</f>
        <v>0</v>
      </c>
    </row>
    <row r="18" spans="1:10" ht="22.5" customHeight="1" x14ac:dyDescent="0.15">
      <c r="B18" s="94" t="s">
        <v>4</v>
      </c>
      <c r="C18" s="18" t="s">
        <v>21</v>
      </c>
      <c r="D18" s="83">
        <f>ROUND(C13/$G$6*$G$9,-1)</f>
        <v>2500</v>
      </c>
      <c r="E18" s="84"/>
      <c r="F18" s="59" t="s">
        <v>14</v>
      </c>
      <c r="G18" s="59"/>
      <c r="H18" s="59"/>
      <c r="I18" s="59"/>
      <c r="J18" s="1">
        <f>B13*1.1</f>
        <v>66000</v>
      </c>
    </row>
    <row r="19" spans="1:10" ht="22.5" customHeight="1" x14ac:dyDescent="0.15">
      <c r="B19" s="94"/>
      <c r="C19" s="17" t="s">
        <v>23</v>
      </c>
      <c r="D19" s="83">
        <f>IF($G$6=$G$9,0,C13)</f>
        <v>0</v>
      </c>
      <c r="E19" s="84"/>
      <c r="F19" s="59" t="s">
        <v>43</v>
      </c>
      <c r="G19" s="59"/>
      <c r="H19" s="59"/>
      <c r="I19" s="59"/>
      <c r="J19" s="1">
        <f>E13+E14</f>
        <v>6600</v>
      </c>
    </row>
    <row r="20" spans="1:10" ht="22.5" customHeight="1" x14ac:dyDescent="0.15">
      <c r="B20" s="86" t="s">
        <v>31</v>
      </c>
      <c r="C20" s="18" t="s">
        <v>21</v>
      </c>
      <c r="D20" s="83">
        <f>ROUND(E13/1.1/$G$6*$G$9,-1)*1.1</f>
        <v>3300.0000000000005</v>
      </c>
      <c r="E20" s="84"/>
      <c r="F20" s="59" t="s">
        <v>26</v>
      </c>
      <c r="G20" s="59"/>
      <c r="H20" s="59"/>
      <c r="I20" s="59"/>
      <c r="J20" s="1"/>
    </row>
    <row r="21" spans="1:10" ht="22.5" customHeight="1" x14ac:dyDescent="0.15">
      <c r="B21" s="94"/>
      <c r="C21" s="17" t="s">
        <v>23</v>
      </c>
      <c r="D21" s="83">
        <f>IF($G$6=$G$9,0,E13)</f>
        <v>0</v>
      </c>
      <c r="E21" s="84"/>
      <c r="F21" s="59" t="s">
        <v>35</v>
      </c>
      <c r="G21" s="59"/>
      <c r="H21" s="59"/>
      <c r="I21" s="59"/>
      <c r="J21" s="1">
        <v>15400</v>
      </c>
    </row>
    <row r="22" spans="1:10" ht="22.5" customHeight="1" x14ac:dyDescent="0.15">
      <c r="B22" s="86" t="s">
        <v>32</v>
      </c>
      <c r="C22" s="18" t="s">
        <v>21</v>
      </c>
      <c r="D22" s="83">
        <f>ROUND(E14/1.1/$G$6*$G$9,-1)*1.1</f>
        <v>3300.0000000000005</v>
      </c>
      <c r="E22" s="84"/>
      <c r="F22" s="85"/>
      <c r="G22" s="85"/>
      <c r="H22" s="85"/>
      <c r="I22" s="85"/>
      <c r="J22" s="54"/>
    </row>
    <row r="23" spans="1:10" ht="22.5" customHeight="1" x14ac:dyDescent="0.15">
      <c r="B23" s="87"/>
      <c r="C23" s="17" t="s">
        <v>23</v>
      </c>
      <c r="D23" s="83">
        <f>IF($G$6=$G$9,0,E14)</f>
        <v>0</v>
      </c>
      <c r="E23" s="84"/>
      <c r="F23" s="85"/>
      <c r="G23" s="85"/>
      <c r="H23" s="85"/>
      <c r="I23" s="85"/>
      <c r="J23" s="54"/>
    </row>
    <row r="24" spans="1:10" ht="22.5" customHeight="1" x14ac:dyDescent="0.15">
      <c r="B24" s="100" t="s">
        <v>33</v>
      </c>
      <c r="C24" s="18" t="s">
        <v>21</v>
      </c>
      <c r="D24" s="83">
        <f>ROUND(F13/1.1/$G$6*$G$9,-1)*1.1</f>
        <v>3278.0000000000005</v>
      </c>
      <c r="E24" s="84"/>
      <c r="F24" s="102" t="s">
        <v>40</v>
      </c>
      <c r="G24" s="103"/>
      <c r="H24" s="103"/>
      <c r="I24" s="104"/>
      <c r="J24" s="54"/>
    </row>
    <row r="25" spans="1:10" ht="22.5" customHeight="1" x14ac:dyDescent="0.15">
      <c r="B25" s="101"/>
      <c r="C25" s="17" t="s">
        <v>23</v>
      </c>
      <c r="D25" s="83">
        <f>IF($G$6=$G$9,0,F13)</f>
        <v>0</v>
      </c>
      <c r="E25" s="84"/>
      <c r="F25" s="105"/>
      <c r="G25" s="106"/>
      <c r="H25" s="106"/>
      <c r="I25" s="107"/>
      <c r="J25" s="54"/>
    </row>
    <row r="26" spans="1:10" ht="22.5" customHeight="1" x14ac:dyDescent="0.15">
      <c r="B26" s="86" t="s">
        <v>20</v>
      </c>
      <c r="C26" s="18" t="s">
        <v>24</v>
      </c>
      <c r="D26" s="83">
        <f>IF(G9=0,0,G13)</f>
        <v>400</v>
      </c>
      <c r="E26" s="84"/>
      <c r="F26" s="88" t="s">
        <v>45</v>
      </c>
      <c r="G26" s="89"/>
      <c r="H26" s="89"/>
      <c r="I26" s="90"/>
      <c r="J26" s="1"/>
    </row>
    <row r="27" spans="1:10" ht="22.5" customHeight="1" x14ac:dyDescent="0.15">
      <c r="B27" s="87"/>
      <c r="C27" s="17" t="s">
        <v>23</v>
      </c>
      <c r="D27" s="83">
        <f>IF($G$6=$G$9,0,G13)</f>
        <v>0</v>
      </c>
      <c r="E27" s="84"/>
      <c r="F27" s="91"/>
      <c r="G27" s="92"/>
      <c r="H27" s="92"/>
      <c r="I27" s="93"/>
      <c r="J27" s="1"/>
    </row>
    <row r="28" spans="1:10" ht="22.5" customHeight="1" x14ac:dyDescent="0.15">
      <c r="B28" s="94" t="s">
        <v>7</v>
      </c>
      <c r="C28" s="18" t="s">
        <v>21</v>
      </c>
      <c r="D28" s="83">
        <f>IF(G9=0,0,H13)</f>
        <v>2250</v>
      </c>
      <c r="E28" s="84"/>
      <c r="F28" s="91"/>
      <c r="G28" s="92"/>
      <c r="H28" s="92"/>
      <c r="I28" s="93"/>
      <c r="J28" s="23"/>
    </row>
    <row r="29" spans="1:10" ht="22.5" customHeight="1" thickBot="1" x14ac:dyDescent="0.2">
      <c r="B29" s="87"/>
      <c r="C29" s="17" t="s">
        <v>23</v>
      </c>
      <c r="D29" s="95">
        <f>IF($G$6=$G$9,0,H13)</f>
        <v>0</v>
      </c>
      <c r="E29" s="96"/>
      <c r="F29" s="97">
        <f>IF(L13*60%&gt;=20000,L13*60%,20000)</f>
        <v>45016.799999999996</v>
      </c>
      <c r="G29" s="98"/>
      <c r="H29" s="98"/>
      <c r="I29" s="99"/>
      <c r="J29" s="1"/>
    </row>
    <row r="30" spans="1:10" ht="13.5" customHeight="1" thickTop="1" x14ac:dyDescent="0.15">
      <c r="B30" s="60" t="s">
        <v>15</v>
      </c>
      <c r="C30" s="61"/>
      <c r="D30" s="64">
        <f>SUM(D16:E29)</f>
        <v>75028</v>
      </c>
      <c r="E30" s="64"/>
      <c r="F30" s="61" t="s">
        <v>15</v>
      </c>
      <c r="G30" s="61"/>
      <c r="H30" s="61"/>
      <c r="I30" s="61"/>
      <c r="J30" s="66">
        <f>SUM(J16:J25)</f>
        <v>88000</v>
      </c>
    </row>
    <row r="31" spans="1:10" ht="13.5" customHeight="1" thickBot="1" x14ac:dyDescent="0.2">
      <c r="B31" s="62"/>
      <c r="C31" s="63"/>
      <c r="D31" s="65"/>
      <c r="E31" s="65"/>
      <c r="F31" s="59"/>
      <c r="G31" s="59"/>
      <c r="H31" s="59"/>
      <c r="I31" s="59"/>
      <c r="J31" s="67" t="s">
        <v>16</v>
      </c>
    </row>
    <row r="32" spans="1:10" ht="13.5" customHeight="1" x14ac:dyDescent="0.15">
      <c r="B32" s="152" t="s">
        <v>49</v>
      </c>
      <c r="C32" s="153"/>
      <c r="D32" s="153"/>
      <c r="E32" s="154"/>
      <c r="F32" s="76"/>
      <c r="G32" s="59"/>
      <c r="H32" s="59"/>
      <c r="I32" s="59"/>
      <c r="J32" s="67"/>
    </row>
    <row r="33" spans="2:10" ht="13.5" customHeight="1" thickBot="1" x14ac:dyDescent="0.2">
      <c r="B33" s="155"/>
      <c r="C33" s="156"/>
      <c r="D33" s="156"/>
      <c r="E33" s="157"/>
      <c r="F33" s="77"/>
      <c r="G33" s="78"/>
      <c r="H33" s="78"/>
      <c r="I33" s="78"/>
      <c r="J33" s="79"/>
    </row>
    <row r="34" spans="2:10" ht="13.5" customHeight="1" x14ac:dyDescent="0.15">
      <c r="B34" s="155"/>
      <c r="C34" s="156"/>
      <c r="D34" s="156"/>
      <c r="E34" s="157"/>
      <c r="F34" s="80" t="s">
        <v>17</v>
      </c>
      <c r="G34" s="80"/>
      <c r="H34" s="80"/>
      <c r="I34" s="81"/>
      <c r="J34" s="82">
        <f>SUM(D30,J30)-J32</f>
        <v>163028</v>
      </c>
    </row>
    <row r="35" spans="2:10" ht="13.5" customHeight="1" thickBot="1" x14ac:dyDescent="0.2">
      <c r="B35" s="158"/>
      <c r="C35" s="159"/>
      <c r="D35" s="159"/>
      <c r="E35" s="160"/>
      <c r="F35" s="77"/>
      <c r="G35" s="77"/>
      <c r="H35" s="77"/>
      <c r="I35" s="78"/>
      <c r="J35" s="79"/>
    </row>
  </sheetData>
  <sheetProtection selectLockedCells="1"/>
  <mergeCells count="58">
    <mergeCell ref="B30:C31"/>
    <mergeCell ref="D30:E31"/>
    <mergeCell ref="F30:I31"/>
    <mergeCell ref="J30:J31"/>
    <mergeCell ref="B32:E35"/>
    <mergeCell ref="F32:I33"/>
    <mergeCell ref="J32:J33"/>
    <mergeCell ref="F34:I35"/>
    <mergeCell ref="J34:J35"/>
    <mergeCell ref="D23:E23"/>
    <mergeCell ref="F23:I23"/>
    <mergeCell ref="B26:B27"/>
    <mergeCell ref="D26:E26"/>
    <mergeCell ref="F26:I28"/>
    <mergeCell ref="D27:E27"/>
    <mergeCell ref="B28:B29"/>
    <mergeCell ref="D28:E28"/>
    <mergeCell ref="D29:E29"/>
    <mergeCell ref="F29:I29"/>
    <mergeCell ref="B24:B25"/>
    <mergeCell ref="D24:E24"/>
    <mergeCell ref="F24:I25"/>
    <mergeCell ref="D25:E25"/>
    <mergeCell ref="B18:B19"/>
    <mergeCell ref="D18:E18"/>
    <mergeCell ref="F18:I18"/>
    <mergeCell ref="D19:E19"/>
    <mergeCell ref="F20:I20"/>
    <mergeCell ref="B20:B21"/>
    <mergeCell ref="D20:E20"/>
    <mergeCell ref="F21:I21"/>
    <mergeCell ref="D21:E21"/>
    <mergeCell ref="B22:B23"/>
    <mergeCell ref="D22:E22"/>
    <mergeCell ref="F22:I22"/>
    <mergeCell ref="L13:M14"/>
    <mergeCell ref="B16:B17"/>
    <mergeCell ref="D16:E16"/>
    <mergeCell ref="F16:H16"/>
    <mergeCell ref="D17:E17"/>
    <mergeCell ref="F17:H17"/>
    <mergeCell ref="G13:G14"/>
    <mergeCell ref="B8:B9"/>
    <mergeCell ref="C8:E9"/>
    <mergeCell ref="F19:I19"/>
    <mergeCell ref="B1:J1"/>
    <mergeCell ref="B2:C3"/>
    <mergeCell ref="I2:J2"/>
    <mergeCell ref="B5:B6"/>
    <mergeCell ref="C5:E6"/>
    <mergeCell ref="C10:F11"/>
    <mergeCell ref="D12:E12"/>
    <mergeCell ref="B13:B14"/>
    <mergeCell ref="C13:C14"/>
    <mergeCell ref="F13:F14"/>
    <mergeCell ref="H13:H14"/>
    <mergeCell ref="I13:I14"/>
    <mergeCell ref="J13:J14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FAD5-079B-4CAA-9ACE-18F822B6953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Normal="100" workbookViewId="0">
      <selection activeCell="H9" sqref="H9"/>
    </sheetView>
  </sheetViews>
  <sheetFormatPr defaultRowHeight="13.5" x14ac:dyDescent="0.15"/>
  <cols>
    <col min="1" max="1" width="3.625" style="2" customWidth="1"/>
    <col min="2" max="3" width="20.625" style="2" customWidth="1"/>
    <col min="4" max="5" width="10.625" style="2" customWidth="1"/>
    <col min="6" max="9" width="15.625" style="2" customWidth="1"/>
    <col min="10" max="10" width="20.625" style="2" customWidth="1"/>
    <col min="11" max="11" width="3.625" style="2" customWidth="1"/>
    <col min="12" max="12" width="5.625" style="2" customWidth="1"/>
    <col min="13" max="16384" width="9" style="2"/>
  </cols>
  <sheetData>
    <row r="1" spans="1:13" ht="13.5" customHeight="1" x14ac:dyDescent="0.15">
      <c r="B1" s="134"/>
      <c r="C1" s="134"/>
      <c r="D1" s="134"/>
      <c r="E1" s="134"/>
      <c r="F1" s="134"/>
      <c r="G1" s="134"/>
      <c r="H1" s="134"/>
      <c r="I1" s="134"/>
      <c r="J1" s="134"/>
    </row>
    <row r="2" spans="1:13" ht="17.25" customHeight="1" x14ac:dyDescent="0.15">
      <c r="B2" s="128" t="s">
        <v>18</v>
      </c>
      <c r="C2" s="128"/>
      <c r="D2" s="3"/>
      <c r="E2" s="3"/>
      <c r="F2" s="25"/>
      <c r="G2" s="3"/>
      <c r="H2" s="3"/>
      <c r="I2" s="130" t="s">
        <v>25</v>
      </c>
      <c r="J2" s="131"/>
    </row>
    <row r="3" spans="1:13" ht="17.25" customHeight="1" thickBot="1" x14ac:dyDescent="0.2">
      <c r="B3" s="129"/>
      <c r="C3" s="129"/>
      <c r="D3" s="3"/>
      <c r="E3" s="3"/>
      <c r="F3" s="3"/>
      <c r="G3" s="3"/>
      <c r="H3" s="3"/>
      <c r="I3" s="28"/>
      <c r="J3" s="28"/>
    </row>
    <row r="4" spans="1:13" ht="13.5" customHeight="1" x14ac:dyDescent="0.15">
      <c r="B4" s="3"/>
      <c r="C4" s="3"/>
      <c r="D4" s="3"/>
      <c r="E4" s="3"/>
      <c r="F4" s="3"/>
      <c r="G4" s="3"/>
      <c r="H4" s="3"/>
      <c r="I4" s="28"/>
      <c r="J4" s="28"/>
    </row>
    <row r="5" spans="1:13" ht="17.25" x14ac:dyDescent="0.15">
      <c r="B5" s="124" t="s">
        <v>38</v>
      </c>
      <c r="C5" s="132">
        <v>45992</v>
      </c>
      <c r="D5" s="132"/>
      <c r="E5" s="132"/>
      <c r="F5" s="4"/>
      <c r="G5" s="58" t="s">
        <v>0</v>
      </c>
      <c r="H5" s="20"/>
      <c r="I5" s="28"/>
      <c r="J5" s="30" t="s">
        <v>27</v>
      </c>
    </row>
    <row r="6" spans="1:13" ht="17.25" x14ac:dyDescent="0.15">
      <c r="B6" s="124"/>
      <c r="C6" s="133"/>
      <c r="D6" s="133"/>
      <c r="E6" s="133"/>
      <c r="F6" s="4"/>
      <c r="G6" s="5">
        <v>31</v>
      </c>
      <c r="H6" s="21"/>
      <c r="I6" s="28"/>
      <c r="J6" s="31" t="s">
        <v>28</v>
      </c>
    </row>
    <row r="7" spans="1:13" ht="13.5" customHeight="1" x14ac:dyDescent="0.15">
      <c r="B7" s="6"/>
      <c r="C7" s="7"/>
      <c r="D7" s="7"/>
      <c r="E7" s="7"/>
      <c r="F7" s="8"/>
      <c r="G7" s="7"/>
      <c r="H7" s="7"/>
      <c r="I7" s="28"/>
      <c r="J7" s="28"/>
    </row>
    <row r="8" spans="1:13" ht="17.25" x14ac:dyDescent="0.15">
      <c r="B8" s="124" t="s">
        <v>1</v>
      </c>
      <c r="C8" s="125" t="s">
        <v>42</v>
      </c>
      <c r="D8" s="125"/>
      <c r="E8" s="125"/>
      <c r="F8" s="4"/>
      <c r="G8" s="52" t="s">
        <v>37</v>
      </c>
      <c r="I8" s="28"/>
      <c r="J8" s="29" t="s">
        <v>29</v>
      </c>
    </row>
    <row r="9" spans="1:13" ht="17.25" x14ac:dyDescent="0.15">
      <c r="B9" s="124"/>
      <c r="C9" s="126"/>
      <c r="D9" s="126"/>
      <c r="E9" s="126"/>
      <c r="F9" s="4"/>
      <c r="G9" s="38">
        <f>DATE(YEAR(C5),MONTH(C5)+1,0)-C5+1</f>
        <v>31</v>
      </c>
      <c r="H9" s="20"/>
      <c r="I9" s="28"/>
      <c r="J9" s="28" t="s">
        <v>30</v>
      </c>
    </row>
    <row r="10" spans="1:13" ht="13.5" customHeight="1" x14ac:dyDescent="0.15">
      <c r="B10" s="3"/>
      <c r="C10" s="120" t="s">
        <v>2</v>
      </c>
      <c r="D10" s="120"/>
      <c r="E10" s="120"/>
      <c r="F10" s="71"/>
      <c r="G10" s="3"/>
      <c r="H10" s="3"/>
      <c r="I10" s="28"/>
      <c r="J10" s="28"/>
    </row>
    <row r="11" spans="1:13" ht="13.5" customHeight="1" thickBot="1" x14ac:dyDescent="0.2">
      <c r="B11" s="3"/>
      <c r="C11" s="74"/>
      <c r="D11" s="74"/>
      <c r="E11" s="74"/>
      <c r="F11" s="74"/>
      <c r="G11" s="3"/>
      <c r="H11" s="3"/>
      <c r="I11" s="3"/>
      <c r="J11" s="3"/>
    </row>
    <row r="12" spans="1:13" s="9" customFormat="1" ht="22.5" customHeight="1" x14ac:dyDescent="0.15">
      <c r="B12" s="10" t="s">
        <v>3</v>
      </c>
      <c r="C12" s="36" t="s">
        <v>4</v>
      </c>
      <c r="D12" s="121" t="s">
        <v>5</v>
      </c>
      <c r="E12" s="121"/>
      <c r="F12" s="22" t="s">
        <v>6</v>
      </c>
      <c r="G12" s="24" t="s">
        <v>19</v>
      </c>
      <c r="H12" s="34" t="s">
        <v>7</v>
      </c>
      <c r="I12" s="32"/>
      <c r="J12" s="11" t="s">
        <v>9</v>
      </c>
    </row>
    <row r="13" spans="1:13" ht="22.5" customHeight="1" x14ac:dyDescent="0.15">
      <c r="B13" s="122">
        <v>60000</v>
      </c>
      <c r="C13" s="108">
        <v>2500</v>
      </c>
      <c r="D13" s="12" t="s">
        <v>10</v>
      </c>
      <c r="E13" s="45">
        <v>3300</v>
      </c>
      <c r="F13" s="108">
        <v>3278</v>
      </c>
      <c r="G13" s="108">
        <v>400</v>
      </c>
      <c r="H13" s="108">
        <v>2250</v>
      </c>
      <c r="I13" s="110"/>
      <c r="J13" s="67">
        <f>SUM(B13:I14)</f>
        <v>75028</v>
      </c>
      <c r="L13" s="139">
        <f>SUM(B13:H14)</f>
        <v>75028</v>
      </c>
      <c r="M13" s="139"/>
    </row>
    <row r="14" spans="1:13" ht="22.5" customHeight="1" thickBot="1" x14ac:dyDescent="0.2">
      <c r="B14" s="123"/>
      <c r="C14" s="109"/>
      <c r="D14" s="44" t="s">
        <v>11</v>
      </c>
      <c r="E14" s="46">
        <v>3300</v>
      </c>
      <c r="F14" s="109"/>
      <c r="G14" s="109"/>
      <c r="H14" s="109"/>
      <c r="I14" s="111"/>
      <c r="J14" s="79"/>
      <c r="L14" s="139"/>
      <c r="M14" s="139"/>
    </row>
    <row r="15" spans="1:13" ht="13.5" customHeight="1" thickBot="1" x14ac:dyDescent="0.2">
      <c r="A15" s="13"/>
      <c r="B15" s="3"/>
      <c r="C15" s="3"/>
      <c r="D15" s="19"/>
      <c r="E15" s="19"/>
      <c r="F15" s="3"/>
      <c r="G15" s="3"/>
      <c r="H15" s="3"/>
      <c r="I15" s="3"/>
      <c r="J15" s="3"/>
    </row>
    <row r="16" spans="1:13" ht="22.5" customHeight="1" x14ac:dyDescent="0.15">
      <c r="A16" s="14"/>
      <c r="B16" s="113" t="s">
        <v>3</v>
      </c>
      <c r="C16" s="15" t="s">
        <v>22</v>
      </c>
      <c r="D16" s="110">
        <f>ROUND(B13/$G$6*$G$9,-1)</f>
        <v>60000</v>
      </c>
      <c r="E16" s="110"/>
      <c r="F16" s="116" t="s">
        <v>12</v>
      </c>
      <c r="G16" s="117"/>
      <c r="H16" s="80"/>
      <c r="I16" s="51">
        <v>0</v>
      </c>
      <c r="J16" s="16">
        <v>0</v>
      </c>
    </row>
    <row r="17" spans="1:10" ht="22.5" customHeight="1" x14ac:dyDescent="0.15">
      <c r="A17" s="13"/>
      <c r="B17" s="94"/>
      <c r="C17" s="17" t="s">
        <v>23</v>
      </c>
      <c r="D17" s="65">
        <f>IF(G6=G9,0,B13)</f>
        <v>0</v>
      </c>
      <c r="E17" s="65"/>
      <c r="F17" s="118" t="s">
        <v>13</v>
      </c>
      <c r="G17" s="119"/>
      <c r="H17" s="76"/>
      <c r="I17" s="33">
        <v>0</v>
      </c>
      <c r="J17" s="1">
        <f>B13*I17</f>
        <v>0</v>
      </c>
    </row>
    <row r="18" spans="1:10" ht="22.5" customHeight="1" x14ac:dyDescent="0.15">
      <c r="B18" s="94" t="s">
        <v>4</v>
      </c>
      <c r="C18" s="18" t="s">
        <v>21</v>
      </c>
      <c r="D18" s="110">
        <f>ROUND(C13/$G$6*$G$9,-1)</f>
        <v>2500</v>
      </c>
      <c r="E18" s="110"/>
      <c r="F18" s="59" t="s">
        <v>14</v>
      </c>
      <c r="G18" s="59"/>
      <c r="H18" s="59"/>
      <c r="I18" s="59"/>
      <c r="J18" s="1">
        <f>B13*1.1</f>
        <v>66000</v>
      </c>
    </row>
    <row r="19" spans="1:10" ht="22.5" customHeight="1" x14ac:dyDescent="0.15">
      <c r="B19" s="94"/>
      <c r="C19" s="17" t="s">
        <v>23</v>
      </c>
      <c r="D19" s="65">
        <f>IF($G$6=$G$9,0,C13)</f>
        <v>0</v>
      </c>
      <c r="E19" s="65"/>
      <c r="F19" s="59" t="s">
        <v>43</v>
      </c>
      <c r="G19" s="59"/>
      <c r="H19" s="59"/>
      <c r="I19" s="59"/>
      <c r="J19" s="1">
        <f>E13+E14</f>
        <v>6600</v>
      </c>
    </row>
    <row r="20" spans="1:10" ht="22.5" customHeight="1" x14ac:dyDescent="0.15">
      <c r="B20" s="86" t="s">
        <v>31</v>
      </c>
      <c r="C20" s="18" t="s">
        <v>21</v>
      </c>
      <c r="D20" s="110">
        <f>ROUND(E13/1.1/$G$6*$G$9,-1)*1.1</f>
        <v>3300.0000000000005</v>
      </c>
      <c r="E20" s="110"/>
      <c r="F20" s="59" t="s">
        <v>26</v>
      </c>
      <c r="G20" s="59"/>
      <c r="H20" s="59"/>
      <c r="I20" s="59"/>
      <c r="J20" s="1"/>
    </row>
    <row r="21" spans="1:10" ht="22.5" customHeight="1" x14ac:dyDescent="0.15">
      <c r="B21" s="94"/>
      <c r="C21" s="17" t="s">
        <v>23</v>
      </c>
      <c r="D21" s="65">
        <f>IF($G$6=$G$9,0,E13)</f>
        <v>0</v>
      </c>
      <c r="E21" s="65"/>
      <c r="F21" s="59" t="s">
        <v>35</v>
      </c>
      <c r="G21" s="59"/>
      <c r="H21" s="59"/>
      <c r="I21" s="59"/>
      <c r="J21" s="1">
        <v>15400</v>
      </c>
    </row>
    <row r="22" spans="1:10" ht="22.5" customHeight="1" x14ac:dyDescent="0.15">
      <c r="B22" s="86" t="s">
        <v>32</v>
      </c>
      <c r="C22" s="18" t="s">
        <v>21</v>
      </c>
      <c r="D22" s="110">
        <f>ROUND(E14/1.1/$G$6*$G$9,-1)*1.1</f>
        <v>3300.0000000000005</v>
      </c>
      <c r="E22" s="110"/>
      <c r="F22" s="85"/>
      <c r="G22" s="85"/>
      <c r="H22" s="85"/>
      <c r="I22" s="85"/>
      <c r="J22" s="26"/>
    </row>
    <row r="23" spans="1:10" ht="22.5" customHeight="1" x14ac:dyDescent="0.15">
      <c r="B23" s="87"/>
      <c r="C23" s="17" t="s">
        <v>23</v>
      </c>
      <c r="D23" s="65">
        <f>IF($G$6=$G$9,0,E14)</f>
        <v>0</v>
      </c>
      <c r="E23" s="65"/>
      <c r="F23" s="85"/>
      <c r="G23" s="85"/>
      <c r="H23" s="85"/>
      <c r="I23" s="85"/>
      <c r="J23" s="26"/>
    </row>
    <row r="24" spans="1:10" ht="22.5" customHeight="1" x14ac:dyDescent="0.15">
      <c r="B24" s="100" t="s">
        <v>33</v>
      </c>
      <c r="C24" s="18" t="s">
        <v>21</v>
      </c>
      <c r="D24" s="110">
        <f>ROUND(F13/1.1/$G$6*$G$9,-1)*1.1</f>
        <v>3278.0000000000005</v>
      </c>
      <c r="E24" s="110"/>
      <c r="F24" s="85"/>
      <c r="G24" s="85"/>
      <c r="H24" s="85"/>
      <c r="I24" s="85"/>
      <c r="J24" s="26"/>
    </row>
    <row r="25" spans="1:10" ht="22.5" customHeight="1" x14ac:dyDescent="0.15">
      <c r="B25" s="101"/>
      <c r="C25" s="17" t="s">
        <v>23</v>
      </c>
      <c r="D25" s="65">
        <f>IF($G$6=$G$9,0,F13)</f>
        <v>0</v>
      </c>
      <c r="E25" s="65"/>
      <c r="F25" s="85"/>
      <c r="G25" s="85"/>
      <c r="H25" s="85"/>
      <c r="I25" s="85"/>
      <c r="J25" s="26"/>
    </row>
    <row r="26" spans="1:10" ht="22.5" customHeight="1" x14ac:dyDescent="0.15">
      <c r="B26" s="86" t="s">
        <v>20</v>
      </c>
      <c r="C26" s="18" t="s">
        <v>24</v>
      </c>
      <c r="D26" s="110">
        <f>IF(G9=0,0,G13)</f>
        <v>400</v>
      </c>
      <c r="E26" s="110"/>
      <c r="F26" s="140" t="s">
        <v>36</v>
      </c>
      <c r="G26" s="141"/>
      <c r="H26" s="141"/>
      <c r="I26" s="142"/>
      <c r="J26" s="1"/>
    </row>
    <row r="27" spans="1:10" ht="22.5" customHeight="1" x14ac:dyDescent="0.15">
      <c r="B27" s="87"/>
      <c r="C27" s="17" t="s">
        <v>23</v>
      </c>
      <c r="D27" s="65">
        <f>IF($G$6=$G$9,0,G13)</f>
        <v>0</v>
      </c>
      <c r="E27" s="65"/>
      <c r="F27" s="143"/>
      <c r="G27" s="144"/>
      <c r="H27" s="144"/>
      <c r="I27" s="145"/>
      <c r="J27" s="1"/>
    </row>
    <row r="28" spans="1:10" ht="22.5" customHeight="1" x14ac:dyDescent="0.15">
      <c r="B28" s="94" t="s">
        <v>7</v>
      </c>
      <c r="C28" s="18" t="s">
        <v>21</v>
      </c>
      <c r="D28" s="110">
        <f>IF(G9=0,0,H13)</f>
        <v>2250</v>
      </c>
      <c r="E28" s="110"/>
      <c r="F28" s="146"/>
      <c r="G28" s="147"/>
      <c r="H28" s="147"/>
      <c r="I28" s="148"/>
      <c r="J28" s="23"/>
    </row>
    <row r="29" spans="1:10" ht="22.5" customHeight="1" thickBot="1" x14ac:dyDescent="0.2">
      <c r="B29" s="87"/>
      <c r="C29" s="17" t="s">
        <v>23</v>
      </c>
      <c r="D29" s="65">
        <f>IF($G$6=$G$9,0,H13)</f>
        <v>0</v>
      </c>
      <c r="E29" s="65"/>
      <c r="F29" s="149"/>
      <c r="G29" s="150"/>
      <c r="H29" s="150"/>
      <c r="I29" s="151"/>
      <c r="J29" s="1"/>
    </row>
    <row r="30" spans="1:10" ht="13.5" customHeight="1" thickTop="1" x14ac:dyDescent="0.15">
      <c r="B30" s="60" t="s">
        <v>15</v>
      </c>
      <c r="C30" s="61"/>
      <c r="D30" s="64">
        <f>SUM(D16:E29)</f>
        <v>75028</v>
      </c>
      <c r="E30" s="64"/>
      <c r="F30" s="61" t="s">
        <v>15</v>
      </c>
      <c r="G30" s="61"/>
      <c r="H30" s="61"/>
      <c r="I30" s="61"/>
      <c r="J30" s="66">
        <f>SUM(J16:J29)</f>
        <v>88000</v>
      </c>
    </row>
    <row r="31" spans="1:10" ht="13.5" customHeight="1" thickBot="1" x14ac:dyDescent="0.2">
      <c r="B31" s="62"/>
      <c r="C31" s="63"/>
      <c r="D31" s="65"/>
      <c r="E31" s="65"/>
      <c r="F31" s="59"/>
      <c r="G31" s="59"/>
      <c r="H31" s="59"/>
      <c r="I31" s="59"/>
      <c r="J31" s="67" t="s">
        <v>16</v>
      </c>
    </row>
    <row r="32" spans="1:10" ht="13.5" customHeight="1" x14ac:dyDescent="0.15">
      <c r="B32" s="138" t="s">
        <v>34</v>
      </c>
      <c r="C32" s="68"/>
      <c r="D32" s="68"/>
      <c r="E32" s="69"/>
      <c r="F32" s="76"/>
      <c r="G32" s="59"/>
      <c r="H32" s="59"/>
      <c r="I32" s="59"/>
      <c r="J32" s="67"/>
    </row>
    <row r="33" spans="2:10" ht="13.5" customHeight="1" thickBot="1" x14ac:dyDescent="0.2">
      <c r="B33" s="70"/>
      <c r="C33" s="71"/>
      <c r="D33" s="71"/>
      <c r="E33" s="72"/>
      <c r="F33" s="77"/>
      <c r="G33" s="78"/>
      <c r="H33" s="78"/>
      <c r="I33" s="78"/>
      <c r="J33" s="79"/>
    </row>
    <row r="34" spans="2:10" ht="13.5" customHeight="1" x14ac:dyDescent="0.15">
      <c r="B34" s="70"/>
      <c r="C34" s="71"/>
      <c r="D34" s="71"/>
      <c r="E34" s="72"/>
      <c r="F34" s="80" t="s">
        <v>17</v>
      </c>
      <c r="G34" s="80"/>
      <c r="H34" s="80"/>
      <c r="I34" s="81"/>
      <c r="J34" s="82">
        <f>SUM(D30,J30)-J32</f>
        <v>163028</v>
      </c>
    </row>
    <row r="35" spans="2:10" ht="13.5" customHeight="1" thickBot="1" x14ac:dyDescent="0.2">
      <c r="B35" s="73"/>
      <c r="C35" s="74"/>
      <c r="D35" s="74"/>
      <c r="E35" s="75"/>
      <c r="F35" s="77"/>
      <c r="G35" s="77"/>
      <c r="H35" s="77"/>
      <c r="I35" s="78"/>
      <c r="J35" s="79"/>
    </row>
  </sheetData>
  <sheetProtection selectLockedCells="1"/>
  <mergeCells count="59">
    <mergeCell ref="B1:J1"/>
    <mergeCell ref="B2:C3"/>
    <mergeCell ref="I2:J2"/>
    <mergeCell ref="B8:B9"/>
    <mergeCell ref="C8:E9"/>
    <mergeCell ref="C10:F11"/>
    <mergeCell ref="D12:E12"/>
    <mergeCell ref="B5:B6"/>
    <mergeCell ref="C5:E6"/>
    <mergeCell ref="I13:I14"/>
    <mergeCell ref="J13:J14"/>
    <mergeCell ref="B16:B17"/>
    <mergeCell ref="D16:E16"/>
    <mergeCell ref="D17:E17"/>
    <mergeCell ref="B13:B14"/>
    <mergeCell ref="C13:C14"/>
    <mergeCell ref="F13:F14"/>
    <mergeCell ref="G13:G14"/>
    <mergeCell ref="H13:H14"/>
    <mergeCell ref="F16:H16"/>
    <mergeCell ref="F17:H17"/>
    <mergeCell ref="B18:B19"/>
    <mergeCell ref="D18:E18"/>
    <mergeCell ref="F18:I18"/>
    <mergeCell ref="D19:E19"/>
    <mergeCell ref="F20:I20"/>
    <mergeCell ref="F19:I19"/>
    <mergeCell ref="B20:B21"/>
    <mergeCell ref="D20:E20"/>
    <mergeCell ref="F21:I21"/>
    <mergeCell ref="D21:E21"/>
    <mergeCell ref="D29:E29"/>
    <mergeCell ref="F29:I29"/>
    <mergeCell ref="B22:B23"/>
    <mergeCell ref="D22:E22"/>
    <mergeCell ref="F22:I22"/>
    <mergeCell ref="D23:E23"/>
    <mergeCell ref="F23:I23"/>
    <mergeCell ref="B24:B25"/>
    <mergeCell ref="D24:E24"/>
    <mergeCell ref="F24:I24"/>
    <mergeCell ref="D25:E25"/>
    <mergeCell ref="F25:I25"/>
    <mergeCell ref="L13:M14"/>
    <mergeCell ref="F34:I35"/>
    <mergeCell ref="J34:J35"/>
    <mergeCell ref="B30:C31"/>
    <mergeCell ref="D30:E31"/>
    <mergeCell ref="F30:I31"/>
    <mergeCell ref="J30:J31"/>
    <mergeCell ref="F32:I33"/>
    <mergeCell ref="J32:J33"/>
    <mergeCell ref="B32:E35"/>
    <mergeCell ref="B26:B27"/>
    <mergeCell ref="D26:E26"/>
    <mergeCell ref="D27:E27"/>
    <mergeCell ref="F26:I28"/>
    <mergeCell ref="B28:B29"/>
    <mergeCell ref="D28:E28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EB3A-AC69-4B26-8AB4-25B5CD199235}">
  <sheetPr>
    <pageSetUpPr fitToPage="1"/>
  </sheetPr>
  <dimension ref="A1:M35"/>
  <sheetViews>
    <sheetView zoomScaleNormal="100" workbookViewId="0">
      <selection activeCell="M34" sqref="M34"/>
    </sheetView>
  </sheetViews>
  <sheetFormatPr defaultRowHeight="13.5" x14ac:dyDescent="0.15"/>
  <cols>
    <col min="1" max="1" width="3.625" style="2" customWidth="1"/>
    <col min="2" max="3" width="20.625" style="2" customWidth="1"/>
    <col min="4" max="5" width="10.625" style="2" customWidth="1"/>
    <col min="6" max="9" width="15.625" style="2" customWidth="1"/>
    <col min="10" max="10" width="20.625" style="2" customWidth="1"/>
    <col min="11" max="11" width="3.625" style="2" customWidth="1"/>
    <col min="12" max="12" width="5.625" style="2" customWidth="1"/>
    <col min="13" max="16384" width="9" style="2"/>
  </cols>
  <sheetData>
    <row r="1" spans="1:13" ht="13.5" customHeight="1" x14ac:dyDescent="0.15">
      <c r="B1" s="134"/>
      <c r="C1" s="134"/>
      <c r="D1" s="134"/>
      <c r="E1" s="134"/>
      <c r="F1" s="134"/>
      <c r="G1" s="134"/>
      <c r="H1" s="134"/>
      <c r="I1" s="134"/>
      <c r="J1" s="134"/>
    </row>
    <row r="2" spans="1:13" ht="17.25" customHeight="1" x14ac:dyDescent="0.15">
      <c r="B2" s="128" t="s">
        <v>18</v>
      </c>
      <c r="C2" s="128"/>
      <c r="D2" s="3"/>
      <c r="E2" s="3"/>
      <c r="F2" s="25"/>
      <c r="G2" s="3"/>
      <c r="H2" s="3"/>
      <c r="I2" s="130" t="s">
        <v>25</v>
      </c>
      <c r="J2" s="131"/>
    </row>
    <row r="3" spans="1:13" ht="17.25" customHeight="1" thickBot="1" x14ac:dyDescent="0.2">
      <c r="B3" s="129"/>
      <c r="C3" s="129"/>
      <c r="D3" s="3"/>
      <c r="E3" s="3"/>
      <c r="F3" s="3"/>
      <c r="G3" s="3"/>
      <c r="H3" s="3"/>
      <c r="I3" s="28"/>
      <c r="J3" s="28"/>
    </row>
    <row r="4" spans="1:13" ht="13.5" customHeight="1" x14ac:dyDescent="0.15">
      <c r="B4" s="3"/>
      <c r="C4" s="3"/>
      <c r="D4" s="3"/>
      <c r="E4" s="3"/>
      <c r="F4" s="3"/>
      <c r="G4" s="3"/>
      <c r="H4" s="3"/>
      <c r="I4" s="28"/>
      <c r="J4" s="28"/>
    </row>
    <row r="5" spans="1:13" ht="17.25" x14ac:dyDescent="0.15">
      <c r="B5" s="124" t="s">
        <v>38</v>
      </c>
      <c r="C5" s="132">
        <v>45992</v>
      </c>
      <c r="D5" s="132"/>
      <c r="E5" s="132"/>
      <c r="F5" s="4"/>
      <c r="G5" s="58" t="s">
        <v>0</v>
      </c>
      <c r="H5" s="20"/>
      <c r="I5" s="28"/>
      <c r="J5" s="30" t="s">
        <v>27</v>
      </c>
    </row>
    <row r="6" spans="1:13" ht="17.25" x14ac:dyDescent="0.15">
      <c r="B6" s="124"/>
      <c r="C6" s="133"/>
      <c r="D6" s="133"/>
      <c r="E6" s="133"/>
      <c r="F6" s="4"/>
      <c r="G6" s="5">
        <v>31</v>
      </c>
      <c r="H6" s="21"/>
      <c r="I6" s="28"/>
      <c r="J6" s="31" t="s">
        <v>28</v>
      </c>
    </row>
    <row r="7" spans="1:13" ht="13.5" customHeight="1" x14ac:dyDescent="0.15">
      <c r="B7" s="6"/>
      <c r="C7" s="7"/>
      <c r="D7" s="7"/>
      <c r="E7" s="7"/>
      <c r="F7" s="8"/>
      <c r="G7" s="7"/>
      <c r="H7" s="7"/>
      <c r="I7" s="28"/>
      <c r="J7" s="28"/>
    </row>
    <row r="8" spans="1:13" ht="17.25" x14ac:dyDescent="0.15">
      <c r="B8" s="124" t="s">
        <v>1</v>
      </c>
      <c r="C8" s="125" t="s">
        <v>42</v>
      </c>
      <c r="D8" s="125"/>
      <c r="E8" s="125"/>
      <c r="F8" s="4"/>
      <c r="G8" s="52" t="s">
        <v>37</v>
      </c>
      <c r="I8" s="28"/>
      <c r="J8" s="29" t="s">
        <v>29</v>
      </c>
    </row>
    <row r="9" spans="1:13" ht="17.25" x14ac:dyDescent="0.15">
      <c r="B9" s="124"/>
      <c r="C9" s="126"/>
      <c r="D9" s="126"/>
      <c r="E9" s="126"/>
      <c r="F9" s="4"/>
      <c r="G9" s="38">
        <f>DATE(YEAR(C5),MONTH(C5)+1,0)-C5+1</f>
        <v>31</v>
      </c>
      <c r="H9" s="20"/>
      <c r="I9" s="28"/>
      <c r="J9" s="28" t="s">
        <v>30</v>
      </c>
    </row>
    <row r="10" spans="1:13" ht="13.5" customHeight="1" x14ac:dyDescent="0.15">
      <c r="B10" s="3"/>
      <c r="C10" s="120" t="s">
        <v>2</v>
      </c>
      <c r="D10" s="120"/>
      <c r="E10" s="120"/>
      <c r="F10" s="71"/>
      <c r="G10" s="3"/>
      <c r="H10" s="3"/>
      <c r="I10" s="28"/>
      <c r="J10" s="28"/>
    </row>
    <row r="11" spans="1:13" ht="13.5" customHeight="1" thickBot="1" x14ac:dyDescent="0.2">
      <c r="B11" s="3"/>
      <c r="C11" s="74"/>
      <c r="D11" s="74"/>
      <c r="E11" s="74"/>
      <c r="F11" s="74"/>
      <c r="G11" s="3"/>
      <c r="H11" s="3"/>
      <c r="I11" s="3"/>
      <c r="J11" s="3"/>
    </row>
    <row r="12" spans="1:13" s="9" customFormat="1" ht="22.5" customHeight="1" x14ac:dyDescent="0.15">
      <c r="B12" s="10" t="s">
        <v>3</v>
      </c>
      <c r="C12" s="36" t="s">
        <v>4</v>
      </c>
      <c r="D12" s="121" t="s">
        <v>5</v>
      </c>
      <c r="E12" s="121"/>
      <c r="F12" s="22" t="s">
        <v>6</v>
      </c>
      <c r="G12" s="24" t="s">
        <v>19</v>
      </c>
      <c r="H12" s="36" t="s">
        <v>7</v>
      </c>
      <c r="I12" s="36" t="s">
        <v>47</v>
      </c>
      <c r="J12" s="11" t="s">
        <v>9</v>
      </c>
    </row>
    <row r="13" spans="1:13" ht="22.5" customHeight="1" x14ac:dyDescent="0.15">
      <c r="B13" s="122">
        <v>60000</v>
      </c>
      <c r="C13" s="108">
        <v>2500</v>
      </c>
      <c r="D13" s="12" t="s">
        <v>10</v>
      </c>
      <c r="E13" s="45">
        <v>3300</v>
      </c>
      <c r="F13" s="108">
        <v>3278</v>
      </c>
      <c r="G13" s="108">
        <v>400</v>
      </c>
      <c r="H13" s="108">
        <v>2250</v>
      </c>
      <c r="I13" s="110">
        <f>ROUNDDOWN(SUM(B13:H14)*1.6%,0)</f>
        <v>1200</v>
      </c>
      <c r="J13" s="67">
        <f>SUM(B13:I14)</f>
        <v>76228</v>
      </c>
      <c r="L13" s="112">
        <f>SUM(B13:H14)</f>
        <v>75028</v>
      </c>
      <c r="M13" s="112"/>
    </row>
    <row r="14" spans="1:13" ht="22.5" customHeight="1" thickBot="1" x14ac:dyDescent="0.2">
      <c r="B14" s="123"/>
      <c r="C14" s="109"/>
      <c r="D14" s="44" t="s">
        <v>11</v>
      </c>
      <c r="E14" s="46">
        <v>3300</v>
      </c>
      <c r="F14" s="109"/>
      <c r="G14" s="109"/>
      <c r="H14" s="109"/>
      <c r="I14" s="111"/>
      <c r="J14" s="79"/>
      <c r="L14" s="112"/>
      <c r="M14" s="112"/>
    </row>
    <row r="15" spans="1:13" ht="13.5" customHeight="1" thickBot="1" x14ac:dyDescent="0.2">
      <c r="A15" s="13"/>
      <c r="B15" s="3"/>
      <c r="C15" s="3"/>
      <c r="D15" s="19"/>
      <c r="E15" s="19"/>
      <c r="F15" s="3"/>
      <c r="G15" s="3"/>
      <c r="H15" s="3"/>
      <c r="I15" s="3"/>
      <c r="J15" s="3"/>
    </row>
    <row r="16" spans="1:13" ht="22.5" customHeight="1" x14ac:dyDescent="0.15">
      <c r="A16" s="14"/>
      <c r="B16" s="113" t="s">
        <v>3</v>
      </c>
      <c r="C16" s="15" t="s">
        <v>22</v>
      </c>
      <c r="D16" s="114">
        <f>ROUND(B13/$G$6*$G$9,-1)</f>
        <v>60000</v>
      </c>
      <c r="E16" s="115"/>
      <c r="F16" s="116" t="s">
        <v>12</v>
      </c>
      <c r="G16" s="117"/>
      <c r="H16" s="80"/>
      <c r="I16" s="51">
        <v>0</v>
      </c>
      <c r="J16" s="16">
        <v>0</v>
      </c>
    </row>
    <row r="17" spans="1:10" ht="22.5" customHeight="1" x14ac:dyDescent="0.15">
      <c r="A17" s="13"/>
      <c r="B17" s="94"/>
      <c r="C17" s="17" t="s">
        <v>23</v>
      </c>
      <c r="D17" s="83">
        <f>IF(G6=G9,0,B13)</f>
        <v>0</v>
      </c>
      <c r="E17" s="84"/>
      <c r="F17" s="118" t="s">
        <v>13</v>
      </c>
      <c r="G17" s="119"/>
      <c r="H17" s="76"/>
      <c r="I17" s="33">
        <v>0</v>
      </c>
      <c r="J17" s="1">
        <f>B13*I17</f>
        <v>0</v>
      </c>
    </row>
    <row r="18" spans="1:10" ht="22.5" customHeight="1" x14ac:dyDescent="0.15">
      <c r="B18" s="94" t="s">
        <v>4</v>
      </c>
      <c r="C18" s="18" t="s">
        <v>21</v>
      </c>
      <c r="D18" s="83">
        <f>ROUND(C13/$G$6*$G$9,-1)</f>
        <v>2500</v>
      </c>
      <c r="E18" s="84"/>
      <c r="F18" s="59" t="s">
        <v>14</v>
      </c>
      <c r="G18" s="59"/>
      <c r="H18" s="59"/>
      <c r="I18" s="59"/>
      <c r="J18" s="1">
        <f>B13*1.1</f>
        <v>66000</v>
      </c>
    </row>
    <row r="19" spans="1:10" ht="22.5" customHeight="1" x14ac:dyDescent="0.15">
      <c r="B19" s="94"/>
      <c r="C19" s="17" t="s">
        <v>23</v>
      </c>
      <c r="D19" s="83">
        <f>IF($G$6=$G$9,0,C13)</f>
        <v>0</v>
      </c>
      <c r="E19" s="84"/>
      <c r="F19" s="59" t="s">
        <v>43</v>
      </c>
      <c r="G19" s="59"/>
      <c r="H19" s="59"/>
      <c r="I19" s="59"/>
      <c r="J19" s="1">
        <f>E13+E14</f>
        <v>6600</v>
      </c>
    </row>
    <row r="20" spans="1:10" ht="22.5" customHeight="1" x14ac:dyDescent="0.15">
      <c r="B20" s="86" t="s">
        <v>31</v>
      </c>
      <c r="C20" s="18" t="s">
        <v>21</v>
      </c>
      <c r="D20" s="83">
        <f>ROUND(E13/1.1/$G$6*$G$9,-1)*1.1</f>
        <v>3300.0000000000005</v>
      </c>
      <c r="E20" s="84"/>
      <c r="F20" s="59" t="s">
        <v>26</v>
      </c>
      <c r="G20" s="59"/>
      <c r="H20" s="59"/>
      <c r="I20" s="59"/>
      <c r="J20" s="1"/>
    </row>
    <row r="21" spans="1:10" ht="22.5" customHeight="1" x14ac:dyDescent="0.15">
      <c r="B21" s="94"/>
      <c r="C21" s="17" t="s">
        <v>23</v>
      </c>
      <c r="D21" s="83">
        <f>IF($G$6=$G$9,0,E13)</f>
        <v>0</v>
      </c>
      <c r="E21" s="84"/>
      <c r="F21" s="59" t="s">
        <v>35</v>
      </c>
      <c r="G21" s="59"/>
      <c r="H21" s="59"/>
      <c r="I21" s="59"/>
      <c r="J21" s="1">
        <v>15400</v>
      </c>
    </row>
    <row r="22" spans="1:10" ht="22.5" customHeight="1" x14ac:dyDescent="0.15">
      <c r="B22" s="86" t="s">
        <v>32</v>
      </c>
      <c r="C22" s="18" t="s">
        <v>21</v>
      </c>
      <c r="D22" s="83">
        <f>ROUND(E14/1.1/$G$6*$G$9,-1)*1.1</f>
        <v>3300.0000000000005</v>
      </c>
      <c r="E22" s="84"/>
      <c r="F22" s="85"/>
      <c r="G22" s="85"/>
      <c r="H22" s="85"/>
      <c r="I22" s="85"/>
      <c r="J22" s="37"/>
    </row>
    <row r="23" spans="1:10" ht="22.5" customHeight="1" x14ac:dyDescent="0.15">
      <c r="B23" s="87"/>
      <c r="C23" s="17" t="s">
        <v>23</v>
      </c>
      <c r="D23" s="83">
        <f>IF($G$6=$G$9,0,E14)</f>
        <v>0</v>
      </c>
      <c r="E23" s="84"/>
      <c r="F23" s="85"/>
      <c r="G23" s="85"/>
      <c r="H23" s="85"/>
      <c r="I23" s="85"/>
      <c r="J23" s="37"/>
    </row>
    <row r="24" spans="1:10" ht="22.5" customHeight="1" x14ac:dyDescent="0.15">
      <c r="B24" s="100" t="s">
        <v>33</v>
      </c>
      <c r="C24" s="18" t="s">
        <v>21</v>
      </c>
      <c r="D24" s="83">
        <f>ROUND(F13/1.1/$G$6*$G$9,-1)*1.1</f>
        <v>3278.0000000000005</v>
      </c>
      <c r="E24" s="84"/>
      <c r="F24" s="85"/>
      <c r="G24" s="85"/>
      <c r="H24" s="85"/>
      <c r="I24" s="85"/>
      <c r="J24" s="37"/>
    </row>
    <row r="25" spans="1:10" ht="22.5" customHeight="1" x14ac:dyDescent="0.15">
      <c r="B25" s="101"/>
      <c r="C25" s="17" t="s">
        <v>23</v>
      </c>
      <c r="D25" s="83">
        <f>IF($G$6=$G$9,0,F13)</f>
        <v>0</v>
      </c>
      <c r="E25" s="84"/>
      <c r="F25" s="85"/>
      <c r="G25" s="85"/>
      <c r="H25" s="85"/>
      <c r="I25" s="85"/>
      <c r="J25" s="37"/>
    </row>
    <row r="26" spans="1:10" ht="22.5" customHeight="1" x14ac:dyDescent="0.15">
      <c r="B26" s="86" t="s">
        <v>20</v>
      </c>
      <c r="C26" s="18" t="s">
        <v>24</v>
      </c>
      <c r="D26" s="83">
        <f>IF(G9=0,0,G13)</f>
        <v>400</v>
      </c>
      <c r="E26" s="84"/>
      <c r="F26" s="88" t="s">
        <v>48</v>
      </c>
      <c r="G26" s="89"/>
      <c r="H26" s="89"/>
      <c r="I26" s="90"/>
      <c r="J26" s="1"/>
    </row>
    <row r="27" spans="1:10" ht="22.5" customHeight="1" x14ac:dyDescent="0.15">
      <c r="B27" s="87"/>
      <c r="C27" s="17" t="s">
        <v>23</v>
      </c>
      <c r="D27" s="83">
        <f>IF($G$6=$G$9,0,G13)</f>
        <v>0</v>
      </c>
      <c r="E27" s="84"/>
      <c r="F27" s="91"/>
      <c r="G27" s="92"/>
      <c r="H27" s="92"/>
      <c r="I27" s="93"/>
      <c r="J27" s="1"/>
    </row>
    <row r="28" spans="1:10" ht="22.5" customHeight="1" x14ac:dyDescent="0.15">
      <c r="B28" s="94" t="s">
        <v>7</v>
      </c>
      <c r="C28" s="18" t="s">
        <v>21</v>
      </c>
      <c r="D28" s="83">
        <f>IF(G9=0,0,H13)</f>
        <v>2250</v>
      </c>
      <c r="E28" s="84"/>
      <c r="F28" s="91"/>
      <c r="G28" s="92"/>
      <c r="H28" s="92"/>
      <c r="I28" s="93"/>
      <c r="J28" s="23"/>
    </row>
    <row r="29" spans="1:10" ht="22.5" customHeight="1" thickBot="1" x14ac:dyDescent="0.2">
      <c r="B29" s="87"/>
      <c r="C29" s="17" t="s">
        <v>23</v>
      </c>
      <c r="D29" s="95">
        <f>IF($G$6=$G$9,0,H13)</f>
        <v>0</v>
      </c>
      <c r="E29" s="96"/>
      <c r="F29" s="97">
        <f>(J13-I13)*40%</f>
        <v>30011.200000000001</v>
      </c>
      <c r="G29" s="98"/>
      <c r="H29" s="98"/>
      <c r="I29" s="99"/>
      <c r="J29" s="1"/>
    </row>
    <row r="30" spans="1:10" ht="13.5" customHeight="1" thickTop="1" x14ac:dyDescent="0.15">
      <c r="B30" s="60" t="s">
        <v>15</v>
      </c>
      <c r="C30" s="61"/>
      <c r="D30" s="64">
        <f>SUM(D16:E29)</f>
        <v>75028</v>
      </c>
      <c r="E30" s="64"/>
      <c r="F30" s="61" t="s">
        <v>15</v>
      </c>
      <c r="G30" s="61"/>
      <c r="H30" s="61"/>
      <c r="I30" s="61"/>
      <c r="J30" s="66">
        <f>SUM(J16:J25)</f>
        <v>88000</v>
      </c>
    </row>
    <row r="31" spans="1:10" ht="13.5" customHeight="1" thickBot="1" x14ac:dyDescent="0.2">
      <c r="B31" s="62"/>
      <c r="C31" s="63"/>
      <c r="D31" s="65"/>
      <c r="E31" s="65"/>
      <c r="F31" s="59"/>
      <c r="G31" s="59"/>
      <c r="H31" s="59"/>
      <c r="I31" s="59"/>
      <c r="J31" s="67" t="s">
        <v>16</v>
      </c>
    </row>
    <row r="32" spans="1:10" ht="13.5" customHeight="1" x14ac:dyDescent="0.15">
      <c r="B32" s="152" t="s">
        <v>49</v>
      </c>
      <c r="C32" s="153"/>
      <c r="D32" s="153"/>
      <c r="E32" s="154"/>
      <c r="F32" s="76"/>
      <c r="G32" s="59"/>
      <c r="H32" s="59"/>
      <c r="I32" s="59"/>
      <c r="J32" s="67"/>
    </row>
    <row r="33" spans="2:10" ht="13.5" customHeight="1" thickBot="1" x14ac:dyDescent="0.2">
      <c r="B33" s="155"/>
      <c r="C33" s="156"/>
      <c r="D33" s="156"/>
      <c r="E33" s="157"/>
      <c r="F33" s="77"/>
      <c r="G33" s="78"/>
      <c r="H33" s="78"/>
      <c r="I33" s="78"/>
      <c r="J33" s="79"/>
    </row>
    <row r="34" spans="2:10" ht="13.5" customHeight="1" x14ac:dyDescent="0.15">
      <c r="B34" s="155"/>
      <c r="C34" s="156"/>
      <c r="D34" s="156"/>
      <c r="E34" s="157"/>
      <c r="F34" s="80" t="s">
        <v>17</v>
      </c>
      <c r="G34" s="80"/>
      <c r="H34" s="80"/>
      <c r="I34" s="81"/>
      <c r="J34" s="82">
        <f>SUM(D30,J30)-J32</f>
        <v>163028</v>
      </c>
    </row>
    <row r="35" spans="2:10" ht="13.5" customHeight="1" thickBot="1" x14ac:dyDescent="0.2">
      <c r="B35" s="158"/>
      <c r="C35" s="159"/>
      <c r="D35" s="159"/>
      <c r="E35" s="160"/>
      <c r="F35" s="77"/>
      <c r="G35" s="77"/>
      <c r="H35" s="77"/>
      <c r="I35" s="78"/>
      <c r="J35" s="79"/>
    </row>
  </sheetData>
  <sheetProtection selectLockedCells="1"/>
  <mergeCells count="59">
    <mergeCell ref="F25:I25"/>
    <mergeCell ref="B30:C31"/>
    <mergeCell ref="D30:E31"/>
    <mergeCell ref="F30:I31"/>
    <mergeCell ref="J30:J31"/>
    <mergeCell ref="B26:B27"/>
    <mergeCell ref="D26:E26"/>
    <mergeCell ref="F26:I28"/>
    <mergeCell ref="D27:E27"/>
    <mergeCell ref="B28:B29"/>
    <mergeCell ref="D28:E28"/>
    <mergeCell ref="D29:E29"/>
    <mergeCell ref="F29:I29"/>
    <mergeCell ref="B24:B25"/>
    <mergeCell ref="D24:E24"/>
    <mergeCell ref="D25:E25"/>
    <mergeCell ref="B32:E35"/>
    <mergeCell ref="F32:I33"/>
    <mergeCell ref="J32:J33"/>
    <mergeCell ref="F34:I35"/>
    <mergeCell ref="J34:J35"/>
    <mergeCell ref="F24:I24"/>
    <mergeCell ref="B18:B19"/>
    <mergeCell ref="D18:E18"/>
    <mergeCell ref="F18:I18"/>
    <mergeCell ref="D19:E19"/>
    <mergeCell ref="F20:I20"/>
    <mergeCell ref="B20:B21"/>
    <mergeCell ref="D20:E20"/>
    <mergeCell ref="F21:I21"/>
    <mergeCell ref="D21:E21"/>
    <mergeCell ref="B22:B23"/>
    <mergeCell ref="D22:E22"/>
    <mergeCell ref="F22:I22"/>
    <mergeCell ref="D23:E23"/>
    <mergeCell ref="F23:I23"/>
    <mergeCell ref="L13:M14"/>
    <mergeCell ref="B16:B17"/>
    <mergeCell ref="D16:E16"/>
    <mergeCell ref="F16:H16"/>
    <mergeCell ref="D17:E17"/>
    <mergeCell ref="F17:H17"/>
    <mergeCell ref="G13:G14"/>
    <mergeCell ref="F19:I19"/>
    <mergeCell ref="B8:B9"/>
    <mergeCell ref="C8:E9"/>
    <mergeCell ref="B1:J1"/>
    <mergeCell ref="B2:C3"/>
    <mergeCell ref="I2:J2"/>
    <mergeCell ref="B5:B6"/>
    <mergeCell ref="C5:E6"/>
    <mergeCell ref="C10:F11"/>
    <mergeCell ref="D12:E12"/>
    <mergeCell ref="B13:B14"/>
    <mergeCell ref="C13:C14"/>
    <mergeCell ref="F13:F14"/>
    <mergeCell ref="H13:H14"/>
    <mergeCell ref="I13:I14"/>
    <mergeCell ref="J13:J14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エポス</vt:lpstr>
      <vt:lpstr>オリコフォレントインシュア</vt:lpstr>
      <vt:lpstr>ジェイリース</vt:lpstr>
      <vt:lpstr>Sheet1</vt:lpstr>
      <vt:lpstr>法人</vt:lpstr>
      <vt:lpstr>法人エポス</vt:lpstr>
      <vt:lpstr>エポス!Print_Area</vt:lpstr>
      <vt:lpstr>オリコフォレントインシュア!Print_Area</vt:lpstr>
      <vt:lpstr>ジェイリース!Print_Area</vt:lpstr>
      <vt:lpstr>法人!Print_Area</vt:lpstr>
      <vt:lpstr>法人エポス!Print_Area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2018-05-14T03:43:45Z</dcterms:created>
  <dcterms:modified xsi:type="dcterms:W3CDTF">2025-10-06T01:20:57Z</dcterms:modified>
</cp:coreProperties>
</file>